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Gilberto Braga\Documents\Blog Caltrab\Restabelecendo as planilhas do blog\"/>
    </mc:Choice>
  </mc:AlternateContent>
  <xr:revisionPtr revIDLastSave="0" documentId="8_{B2026F29-206C-45CD-BFC5-13BC58DC2D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o 2015" sheetId="7" r:id="rId1"/>
    <sheet name="junho 2015" sheetId="20" r:id="rId2"/>
    <sheet name="julho 2015" sheetId="21" r:id="rId3"/>
    <sheet name="agosto 2015" sheetId="22" r:id="rId4"/>
    <sheet name="setembro 2015" sheetId="23" r:id="rId5"/>
    <sheet name="outubro 2015" sheetId="24" r:id="rId6"/>
    <sheet name="novembro 2015" sheetId="25" r:id="rId7"/>
    <sheet name="dezembro 2015" sheetId="26" r:id="rId8"/>
    <sheet name="Feriados" sheetId="3" r:id="rId9"/>
  </sheets>
  <definedNames>
    <definedName name="_xlnm.Print_Area" localSheetId="3">'agosto 2015'!$A$1:$O$41</definedName>
    <definedName name="_xlnm.Print_Area" localSheetId="7">'dezembro 2015'!$A$1:$O$41</definedName>
    <definedName name="_xlnm.Print_Area" localSheetId="2">'julho 2015'!$A$1:$O$41</definedName>
    <definedName name="_xlnm.Print_Area" localSheetId="1">'junho 2015'!$A$1:$O$41</definedName>
    <definedName name="_xlnm.Print_Area" localSheetId="0">'maio 2015'!$A$1:$O$41</definedName>
    <definedName name="_xlnm.Print_Area" localSheetId="6">'novembro 2015'!$A$1:$O$41</definedName>
    <definedName name="_xlnm.Print_Area" localSheetId="5">'outubro 2015'!$A$1:$O$41</definedName>
    <definedName name="_xlnm.Print_Area" localSheetId="4">'setembro 2015'!$A$1:$O$41</definedName>
    <definedName name="fer">Feriados!$D$5:$D$19</definedName>
    <definedName name="FIMNOT">Feriados!$E$3</definedName>
    <definedName name="ININOT">Feriados!$E$2</definedName>
    <definedName name="páscoa">Feriados!$C$2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26" l="1"/>
  <c r="B8" i="25"/>
  <c r="B8" i="24"/>
  <c r="B8" i="23"/>
  <c r="B8" i="22"/>
  <c r="B8" i="21"/>
  <c r="B8" i="20"/>
  <c r="I8" i="21" l="1"/>
  <c r="J8" i="21" s="1"/>
  <c r="I8" i="23"/>
  <c r="K8" i="23" s="1"/>
  <c r="J8" i="23"/>
  <c r="I8" i="25"/>
  <c r="J8" i="25"/>
  <c r="I8" i="20"/>
  <c r="J8" i="20"/>
  <c r="K8" i="20" s="1"/>
  <c r="I8" i="22"/>
  <c r="J8" i="22" s="1"/>
  <c r="I8" i="26"/>
  <c r="K8" i="26" s="1"/>
  <c r="J8" i="26"/>
  <c r="C40" i="24"/>
  <c r="F40" i="24" s="1"/>
  <c r="I8" i="24"/>
  <c r="J8" i="24" s="1"/>
  <c r="L8" i="24" s="1"/>
  <c r="B9" i="24"/>
  <c r="B40" i="26"/>
  <c r="C40" i="26"/>
  <c r="F40" i="26" s="1"/>
  <c r="B9" i="26"/>
  <c r="B40" i="25"/>
  <c r="C40" i="25"/>
  <c r="F40" i="25" s="1"/>
  <c r="B9" i="25"/>
  <c r="B40" i="24"/>
  <c r="B40" i="23"/>
  <c r="C40" i="23"/>
  <c r="F40" i="23" s="1"/>
  <c r="B9" i="23"/>
  <c r="B40" i="22"/>
  <c r="C40" i="22"/>
  <c r="F40" i="22" s="1"/>
  <c r="B9" i="22"/>
  <c r="B40" i="21"/>
  <c r="C40" i="21"/>
  <c r="F40" i="21" s="1"/>
  <c r="B9" i="21"/>
  <c r="B40" i="20"/>
  <c r="C40" i="20"/>
  <c r="F40" i="20" s="1"/>
  <c r="B9" i="20"/>
  <c r="K8" i="22" l="1"/>
  <c r="K8" i="25"/>
  <c r="K8" i="21"/>
  <c r="I9" i="21"/>
  <c r="I9" i="23"/>
  <c r="J9" i="23"/>
  <c r="K9" i="23" s="1"/>
  <c r="I9" i="26"/>
  <c r="K8" i="24"/>
  <c r="I9" i="20"/>
  <c r="J9" i="20"/>
  <c r="I9" i="22"/>
  <c r="J9" i="22"/>
  <c r="K9" i="22" s="1"/>
  <c r="I9" i="25"/>
  <c r="I9" i="24"/>
  <c r="K9" i="24" s="1"/>
  <c r="J9" i="24"/>
  <c r="L9" i="24" s="1"/>
  <c r="H9" i="24" s="1"/>
  <c r="B10" i="24"/>
  <c r="L8" i="26"/>
  <c r="H8" i="26" s="1"/>
  <c r="L8" i="25"/>
  <c r="H8" i="25" s="1"/>
  <c r="B10" i="26"/>
  <c r="B10" i="25"/>
  <c r="L8" i="23"/>
  <c r="H8" i="23" s="1"/>
  <c r="L8" i="20"/>
  <c r="L8" i="21"/>
  <c r="L8" i="22"/>
  <c r="B10" i="23"/>
  <c r="B10" i="22"/>
  <c r="B10" i="21"/>
  <c r="B10" i="20"/>
  <c r="K9" i="20" l="1"/>
  <c r="K9" i="25"/>
  <c r="L9" i="23"/>
  <c r="J9" i="25"/>
  <c r="L9" i="25" s="1"/>
  <c r="J9" i="26"/>
  <c r="K9" i="26" s="1"/>
  <c r="J9" i="21"/>
  <c r="K9" i="21" s="1"/>
  <c r="I10" i="20"/>
  <c r="J10" i="20" s="1"/>
  <c r="I10" i="21"/>
  <c r="J10" i="21" s="1"/>
  <c r="K10" i="21" s="1"/>
  <c r="I10" i="25"/>
  <c r="J10" i="25"/>
  <c r="I10" i="22"/>
  <c r="I10" i="23"/>
  <c r="J10" i="23"/>
  <c r="I10" i="26"/>
  <c r="I10" i="24"/>
  <c r="B11" i="24"/>
  <c r="H8" i="21"/>
  <c r="H8" i="22"/>
  <c r="L9" i="26"/>
  <c r="H9" i="25"/>
  <c r="B11" i="26"/>
  <c r="B11" i="25"/>
  <c r="H9" i="23"/>
  <c r="H8" i="24"/>
  <c r="L9" i="21"/>
  <c r="L9" i="22"/>
  <c r="H9" i="22" s="1"/>
  <c r="B11" i="23"/>
  <c r="B11" i="22"/>
  <c r="B11" i="21"/>
  <c r="B11" i="20"/>
  <c r="L9" i="20"/>
  <c r="H8" i="20"/>
  <c r="K10" i="23" l="1"/>
  <c r="H9" i="21"/>
  <c r="J10" i="26"/>
  <c r="K10" i="26" s="1"/>
  <c r="J10" i="22"/>
  <c r="K10" i="22" s="1"/>
  <c r="K10" i="25"/>
  <c r="H9" i="26"/>
  <c r="J10" i="24"/>
  <c r="L10" i="24" s="1"/>
  <c r="K10" i="20"/>
  <c r="I11" i="23"/>
  <c r="I11" i="20"/>
  <c r="J11" i="20"/>
  <c r="I11" i="22"/>
  <c r="I11" i="26"/>
  <c r="I11" i="24"/>
  <c r="J11" i="24"/>
  <c r="L11" i="24" s="1"/>
  <c r="I11" i="21"/>
  <c r="J11" i="21" s="1"/>
  <c r="I11" i="25"/>
  <c r="J11" i="25"/>
  <c r="K11" i="25" s="1"/>
  <c r="B12" i="24"/>
  <c r="H9" i="20"/>
  <c r="L10" i="26"/>
  <c r="L10" i="25"/>
  <c r="L10" i="22"/>
  <c r="L10" i="20"/>
  <c r="H10" i="20" s="1"/>
  <c r="B12" i="26"/>
  <c r="B12" i="25"/>
  <c r="L10" i="23"/>
  <c r="B12" i="23"/>
  <c r="L10" i="21"/>
  <c r="B12" i="22"/>
  <c r="B12" i="21"/>
  <c r="B12" i="20"/>
  <c r="K11" i="24" l="1"/>
  <c r="J11" i="22"/>
  <c r="K11" i="22" s="1"/>
  <c r="K11" i="20"/>
  <c r="K10" i="24"/>
  <c r="H10" i="24" s="1"/>
  <c r="K11" i="23"/>
  <c r="K11" i="21"/>
  <c r="J11" i="26"/>
  <c r="K11" i="26" s="1"/>
  <c r="J11" i="23"/>
  <c r="I12" i="22"/>
  <c r="J12" i="22"/>
  <c r="I12" i="21"/>
  <c r="K12" i="21" s="1"/>
  <c r="J12" i="21"/>
  <c r="I12" i="26"/>
  <c r="I12" i="20"/>
  <c r="J12" i="20"/>
  <c r="K12" i="20" s="1"/>
  <c r="I12" i="23"/>
  <c r="J12" i="23" s="1"/>
  <c r="I12" i="25"/>
  <c r="J12" i="25" s="1"/>
  <c r="K12" i="25" s="1"/>
  <c r="I12" i="24"/>
  <c r="J12" i="24"/>
  <c r="L12" i="24" s="1"/>
  <c r="B13" i="24"/>
  <c r="H11" i="24"/>
  <c r="B13" i="26"/>
  <c r="L11" i="26"/>
  <c r="H10" i="26"/>
  <c r="B13" i="25"/>
  <c r="L11" i="25"/>
  <c r="H10" i="25"/>
  <c r="B13" i="23"/>
  <c r="L11" i="23"/>
  <c r="H11" i="23" s="1"/>
  <c r="H10" i="23"/>
  <c r="B13" i="22"/>
  <c r="L11" i="22"/>
  <c r="L11" i="20"/>
  <c r="H10" i="22"/>
  <c r="B13" i="21"/>
  <c r="L11" i="21"/>
  <c r="H11" i="21" s="1"/>
  <c r="H10" i="21"/>
  <c r="B13" i="20"/>
  <c r="H11" i="22" l="1"/>
  <c r="K12" i="22"/>
  <c r="H12" i="24"/>
  <c r="K12" i="24"/>
  <c r="K12" i="23"/>
  <c r="J12" i="26"/>
  <c r="K12" i="26" s="1"/>
  <c r="H12" i="26" s="1"/>
  <c r="I13" i="20"/>
  <c r="I13" i="23"/>
  <c r="K13" i="23" s="1"/>
  <c r="J13" i="23"/>
  <c r="I13" i="21"/>
  <c r="I13" i="22"/>
  <c r="K13" i="22" s="1"/>
  <c r="J13" i="22"/>
  <c r="I13" i="25"/>
  <c r="J13" i="25" s="1"/>
  <c r="I13" i="26"/>
  <c r="I13" i="24"/>
  <c r="B14" i="24"/>
  <c r="H11" i="26"/>
  <c r="H11" i="20"/>
  <c r="L12" i="23"/>
  <c r="H12" i="23" s="1"/>
  <c r="L12" i="21"/>
  <c r="H12" i="21" s="1"/>
  <c r="H11" i="25"/>
  <c r="L12" i="26"/>
  <c r="L12" i="25"/>
  <c r="H12" i="25" s="1"/>
  <c r="B14" i="26"/>
  <c r="B14" i="25"/>
  <c r="L12" i="22"/>
  <c r="B14" i="23"/>
  <c r="B14" i="22"/>
  <c r="H12" i="22"/>
  <c r="L12" i="20"/>
  <c r="B14" i="21"/>
  <c r="B14" i="20"/>
  <c r="J13" i="26" l="1"/>
  <c r="K13" i="26" s="1"/>
  <c r="J13" i="20"/>
  <c r="K13" i="20" s="1"/>
  <c r="I14" i="21"/>
  <c r="J14" i="21" s="1"/>
  <c r="I14" i="23"/>
  <c r="J14" i="23" s="1"/>
  <c r="K14" i="23" s="1"/>
  <c r="I14" i="25"/>
  <c r="J14" i="25"/>
  <c r="J13" i="24"/>
  <c r="L13" i="24" s="1"/>
  <c r="J13" i="21"/>
  <c r="K13" i="21" s="1"/>
  <c r="I14" i="20"/>
  <c r="J14" i="20"/>
  <c r="K14" i="20" s="1"/>
  <c r="I14" i="22"/>
  <c r="J14" i="22" s="1"/>
  <c r="I14" i="24"/>
  <c r="J14" i="24" s="1"/>
  <c r="L14" i="24" s="1"/>
  <c r="K13" i="25"/>
  <c r="I14" i="26"/>
  <c r="J14" i="26"/>
  <c r="B15" i="24"/>
  <c r="L13" i="25"/>
  <c r="L13" i="26"/>
  <c r="B15" i="26"/>
  <c r="L13" i="23"/>
  <c r="H13" i="23" s="1"/>
  <c r="B15" i="25"/>
  <c r="H12" i="20"/>
  <c r="B16" i="24"/>
  <c r="B15" i="23"/>
  <c r="B15" i="22"/>
  <c r="L13" i="22"/>
  <c r="L13" i="21"/>
  <c r="B15" i="21"/>
  <c r="B15" i="20"/>
  <c r="L13" i="20"/>
  <c r="K14" i="24" l="1"/>
  <c r="K14" i="26"/>
  <c r="K14" i="25"/>
  <c r="H13" i="20"/>
  <c r="H13" i="26"/>
  <c r="K14" i="22"/>
  <c r="K14" i="21"/>
  <c r="I16" i="24"/>
  <c r="I15" i="26"/>
  <c r="K15" i="26" s="1"/>
  <c r="J15" i="26"/>
  <c r="I15" i="21"/>
  <c r="J15" i="21"/>
  <c r="I15" i="23"/>
  <c r="J15" i="23"/>
  <c r="I15" i="25"/>
  <c r="J15" i="25" s="1"/>
  <c r="I15" i="20"/>
  <c r="J15" i="20"/>
  <c r="I15" i="22"/>
  <c r="J15" i="22" s="1"/>
  <c r="I15" i="24"/>
  <c r="J15" i="24"/>
  <c r="L15" i="24" s="1"/>
  <c r="K13" i="24"/>
  <c r="H13" i="24" s="1"/>
  <c r="H13" i="22"/>
  <c r="L14" i="20"/>
  <c r="H13" i="21"/>
  <c r="L14" i="25"/>
  <c r="H14" i="25" s="1"/>
  <c r="H14" i="24"/>
  <c r="H13" i="25"/>
  <c r="L14" i="26"/>
  <c r="H14" i="26" s="1"/>
  <c r="L14" i="22"/>
  <c r="B16" i="26"/>
  <c r="B16" i="25"/>
  <c r="L14" i="23"/>
  <c r="H14" i="23" s="1"/>
  <c r="B17" i="24"/>
  <c r="L14" i="21"/>
  <c r="B16" i="23"/>
  <c r="B16" i="22"/>
  <c r="B16" i="21"/>
  <c r="B16" i="20"/>
  <c r="K15" i="24" l="1"/>
  <c r="K15" i="20"/>
  <c r="K15" i="23"/>
  <c r="K15" i="22"/>
  <c r="K15" i="25"/>
  <c r="K15" i="21"/>
  <c r="J16" i="24"/>
  <c r="K16" i="24" s="1"/>
  <c r="I16" i="23"/>
  <c r="J16" i="23" s="1"/>
  <c r="I17" i="24"/>
  <c r="K17" i="24"/>
  <c r="J17" i="24"/>
  <c r="I16" i="25"/>
  <c r="J16" i="25"/>
  <c r="I16" i="20"/>
  <c r="I16" i="22"/>
  <c r="J16" i="22"/>
  <c r="I16" i="26"/>
  <c r="I16" i="21"/>
  <c r="H14" i="20"/>
  <c r="H14" i="21"/>
  <c r="H14" i="22"/>
  <c r="H15" i="24"/>
  <c r="B17" i="26"/>
  <c r="L15" i="26"/>
  <c r="H15" i="26" s="1"/>
  <c r="B17" i="25"/>
  <c r="L15" i="25"/>
  <c r="H15" i="25" s="1"/>
  <c r="B18" i="24"/>
  <c r="B17" i="23"/>
  <c r="L15" i="23"/>
  <c r="H15" i="23" s="1"/>
  <c r="B17" i="22"/>
  <c r="L15" i="22"/>
  <c r="H15" i="22" s="1"/>
  <c r="B17" i="21"/>
  <c r="L15" i="21"/>
  <c r="H15" i="21" s="1"/>
  <c r="L15" i="20"/>
  <c r="B17" i="20"/>
  <c r="L16" i="24" l="1"/>
  <c r="H16" i="24" s="1"/>
  <c r="K16" i="22"/>
  <c r="J16" i="26"/>
  <c r="K16" i="26" s="1"/>
  <c r="H16" i="26" s="1"/>
  <c r="J16" i="20"/>
  <c r="K16" i="20" s="1"/>
  <c r="K16" i="25"/>
  <c r="K16" i="23"/>
  <c r="I17" i="20"/>
  <c r="J17" i="20" s="1"/>
  <c r="J16" i="21"/>
  <c r="K16" i="21" s="1"/>
  <c r="I17" i="21"/>
  <c r="I17" i="22"/>
  <c r="J17" i="22"/>
  <c r="K17" i="22" s="1"/>
  <c r="I17" i="23"/>
  <c r="J17" i="23" s="1"/>
  <c r="I17" i="26"/>
  <c r="J17" i="26" s="1"/>
  <c r="I18" i="24"/>
  <c r="J18" i="24"/>
  <c r="I17" i="25"/>
  <c r="H15" i="20"/>
  <c r="L16" i="25"/>
  <c r="H16" i="25" s="1"/>
  <c r="L16" i="26"/>
  <c r="L17" i="24"/>
  <c r="H17" i="24" s="1"/>
  <c r="B18" i="26"/>
  <c r="B18" i="25"/>
  <c r="L16" i="23"/>
  <c r="B19" i="24"/>
  <c r="L16" i="22"/>
  <c r="L16" i="20"/>
  <c r="B18" i="23"/>
  <c r="L16" i="21"/>
  <c r="B18" i="22"/>
  <c r="B18" i="21"/>
  <c r="B18" i="20"/>
  <c r="J17" i="25" l="1"/>
  <c r="K17" i="25" s="1"/>
  <c r="K18" i="24"/>
  <c r="K17" i="26"/>
  <c r="K17" i="23"/>
  <c r="J17" i="21"/>
  <c r="K17" i="21" s="1"/>
  <c r="K17" i="20"/>
  <c r="I18" i="22"/>
  <c r="J18" i="22" s="1"/>
  <c r="I18" i="23"/>
  <c r="J18" i="23" s="1"/>
  <c r="K18" i="23" s="1"/>
  <c r="I18" i="25"/>
  <c r="J18" i="25"/>
  <c r="I18" i="20"/>
  <c r="I18" i="21"/>
  <c r="J18" i="21"/>
  <c r="I19" i="24"/>
  <c r="K19" i="24" s="1"/>
  <c r="J19" i="24"/>
  <c r="I18" i="26"/>
  <c r="H16" i="21"/>
  <c r="H16" i="20"/>
  <c r="H16" i="23"/>
  <c r="L17" i="26"/>
  <c r="H17" i="26" s="1"/>
  <c r="L17" i="25"/>
  <c r="B19" i="26"/>
  <c r="B19" i="25"/>
  <c r="H16" i="22"/>
  <c r="L17" i="23"/>
  <c r="B20" i="24"/>
  <c r="L18" i="24"/>
  <c r="L17" i="22"/>
  <c r="H17" i="22" s="1"/>
  <c r="B19" i="23"/>
  <c r="B19" i="22"/>
  <c r="L17" i="21"/>
  <c r="B19" i="21"/>
  <c r="B19" i="20"/>
  <c r="L17" i="20"/>
  <c r="H17" i="21" l="1"/>
  <c r="K18" i="21"/>
  <c r="H17" i="20"/>
  <c r="J18" i="20"/>
  <c r="K18" i="20" s="1"/>
  <c r="K18" i="25"/>
  <c r="H18" i="24"/>
  <c r="H17" i="25"/>
  <c r="K18" i="22"/>
  <c r="I20" i="24"/>
  <c r="J20" i="24" s="1"/>
  <c r="J18" i="26"/>
  <c r="K18" i="26" s="1"/>
  <c r="I19" i="20"/>
  <c r="J19" i="20"/>
  <c r="I19" i="23"/>
  <c r="J19" i="23" s="1"/>
  <c r="K19" i="23" s="1"/>
  <c r="I19" i="25"/>
  <c r="J19" i="25" s="1"/>
  <c r="I19" i="21"/>
  <c r="I19" i="22"/>
  <c r="J19" i="22"/>
  <c r="I19" i="26"/>
  <c r="K19" i="26"/>
  <c r="J19" i="26"/>
  <c r="H17" i="23"/>
  <c r="L18" i="25"/>
  <c r="L19" i="24"/>
  <c r="B20" i="26"/>
  <c r="B20" i="25"/>
  <c r="L18" i="22"/>
  <c r="H18" i="22" s="1"/>
  <c r="L18" i="23"/>
  <c r="B21" i="24"/>
  <c r="L18" i="21"/>
  <c r="B20" i="23"/>
  <c r="L18" i="20"/>
  <c r="B20" i="22"/>
  <c r="B20" i="21"/>
  <c r="B20" i="20"/>
  <c r="K19" i="22" l="1"/>
  <c r="K19" i="25"/>
  <c r="K20" i="24"/>
  <c r="L18" i="26"/>
  <c r="J19" i="21"/>
  <c r="K19" i="21" s="1"/>
  <c r="K19" i="20"/>
  <c r="I20" i="26"/>
  <c r="I20" i="20"/>
  <c r="K20" i="20" s="1"/>
  <c r="J20" i="20"/>
  <c r="I20" i="22"/>
  <c r="J20" i="22"/>
  <c r="I20" i="23"/>
  <c r="J20" i="23" s="1"/>
  <c r="K20" i="23" s="1"/>
  <c r="I21" i="24"/>
  <c r="J21" i="24"/>
  <c r="I20" i="21"/>
  <c r="I20" i="25"/>
  <c r="J20" i="25"/>
  <c r="H18" i="21"/>
  <c r="H18" i="26"/>
  <c r="H18" i="23"/>
  <c r="H18" i="25"/>
  <c r="H19" i="24"/>
  <c r="B21" i="26"/>
  <c r="L19" i="26"/>
  <c r="H19" i="26" s="1"/>
  <c r="L20" i="24"/>
  <c r="H20" i="24" s="1"/>
  <c r="B21" i="25"/>
  <c r="L19" i="25"/>
  <c r="H19" i="25" s="1"/>
  <c r="H18" i="20"/>
  <c r="B22" i="24"/>
  <c r="B21" i="23"/>
  <c r="L19" i="23"/>
  <c r="H19" i="23" s="1"/>
  <c r="B21" i="22"/>
  <c r="L19" i="22"/>
  <c r="H19" i="22" s="1"/>
  <c r="L19" i="20"/>
  <c r="H19" i="20" s="1"/>
  <c r="B21" i="21"/>
  <c r="L19" i="21"/>
  <c r="B21" i="20"/>
  <c r="H19" i="21" l="1"/>
  <c r="K21" i="24"/>
  <c r="K20" i="25"/>
  <c r="J20" i="21"/>
  <c r="K20" i="21" s="1"/>
  <c r="K20" i="22"/>
  <c r="J20" i="26"/>
  <c r="L20" i="26" s="1"/>
  <c r="I21" i="20"/>
  <c r="J21" i="20" s="1"/>
  <c r="I21" i="21"/>
  <c r="J21" i="21" s="1"/>
  <c r="K21" i="21" s="1"/>
  <c r="I21" i="22"/>
  <c r="J21" i="22"/>
  <c r="I21" i="23"/>
  <c r="I21" i="25"/>
  <c r="J21" i="25"/>
  <c r="I22" i="24"/>
  <c r="K22" i="24" s="1"/>
  <c r="J22" i="24"/>
  <c r="I21" i="26"/>
  <c r="L20" i="25"/>
  <c r="B22" i="26"/>
  <c r="L21" i="24"/>
  <c r="B22" i="25"/>
  <c r="L20" i="23"/>
  <c r="B23" i="24"/>
  <c r="L20" i="21"/>
  <c r="L20" i="22"/>
  <c r="B22" i="23"/>
  <c r="B22" i="22"/>
  <c r="B22" i="21"/>
  <c r="L20" i="20"/>
  <c r="B22" i="20"/>
  <c r="H20" i="21" l="1"/>
  <c r="K21" i="25"/>
  <c r="J21" i="23"/>
  <c r="L21" i="23" s="1"/>
  <c r="K21" i="22"/>
  <c r="K20" i="26"/>
  <c r="K21" i="20"/>
  <c r="I22" i="21"/>
  <c r="J21" i="26"/>
  <c r="K21" i="26" s="1"/>
  <c r="I22" i="20"/>
  <c r="I22" i="22"/>
  <c r="I23" i="24"/>
  <c r="J23" i="24"/>
  <c r="I22" i="25"/>
  <c r="K22" i="25" s="1"/>
  <c r="J22" i="25"/>
  <c r="I22" i="26"/>
  <c r="I22" i="23"/>
  <c r="J22" i="23"/>
  <c r="K22" i="23" s="1"/>
  <c r="H20" i="22"/>
  <c r="H20" i="23"/>
  <c r="H20" i="26"/>
  <c r="H20" i="25"/>
  <c r="H21" i="24"/>
  <c r="L21" i="26"/>
  <c r="L21" i="25"/>
  <c r="H21" i="25" s="1"/>
  <c r="B23" i="26"/>
  <c r="B23" i="25"/>
  <c r="B24" i="24"/>
  <c r="L22" i="24"/>
  <c r="H20" i="20"/>
  <c r="L21" i="22"/>
  <c r="H21" i="22" s="1"/>
  <c r="B23" i="23"/>
  <c r="L21" i="21"/>
  <c r="H21" i="21" s="1"/>
  <c r="B23" i="22"/>
  <c r="B23" i="21"/>
  <c r="B23" i="20"/>
  <c r="L21" i="20"/>
  <c r="H21" i="20" s="1"/>
  <c r="K23" i="24" l="1"/>
  <c r="J22" i="22"/>
  <c r="K22" i="22" s="1"/>
  <c r="K21" i="23"/>
  <c r="H21" i="23" s="1"/>
  <c r="K22" i="21"/>
  <c r="J22" i="26"/>
  <c r="K22" i="26" s="1"/>
  <c r="J22" i="21"/>
  <c r="K22" i="20"/>
  <c r="J22" i="20"/>
  <c r="I23" i="20"/>
  <c r="I23" i="22"/>
  <c r="I23" i="23"/>
  <c r="I24" i="24"/>
  <c r="K24" i="24" s="1"/>
  <c r="J24" i="24"/>
  <c r="I23" i="21"/>
  <c r="J23" i="21"/>
  <c r="I23" i="25"/>
  <c r="K23" i="25"/>
  <c r="J23" i="25"/>
  <c r="I23" i="26"/>
  <c r="H21" i="26"/>
  <c r="L22" i="25"/>
  <c r="H22" i="24"/>
  <c r="L22" i="26"/>
  <c r="L23" i="24"/>
  <c r="B24" i="26"/>
  <c r="B24" i="25"/>
  <c r="L22" i="21"/>
  <c r="L22" i="23"/>
  <c r="H22" i="23" s="1"/>
  <c r="B25" i="24"/>
  <c r="L22" i="22"/>
  <c r="B24" i="23"/>
  <c r="B24" i="22"/>
  <c r="L22" i="20"/>
  <c r="B24" i="21"/>
  <c r="B24" i="20"/>
  <c r="J23" i="22" l="1"/>
  <c r="K23" i="22" s="1"/>
  <c r="H22" i="22"/>
  <c r="K23" i="21"/>
  <c r="J23" i="23"/>
  <c r="K23" i="23" s="1"/>
  <c r="J23" i="20"/>
  <c r="K23" i="20" s="1"/>
  <c r="I24" i="23"/>
  <c r="I24" i="26"/>
  <c r="J24" i="26" s="1"/>
  <c r="J23" i="26"/>
  <c r="K23" i="26" s="1"/>
  <c r="I24" i="21"/>
  <c r="J24" i="21"/>
  <c r="I24" i="22"/>
  <c r="J24" i="22" s="1"/>
  <c r="K24" i="22" s="1"/>
  <c r="I24" i="25"/>
  <c r="J24" i="25"/>
  <c r="I24" i="20"/>
  <c r="I25" i="24"/>
  <c r="J25" i="24"/>
  <c r="H22" i="21"/>
  <c r="H22" i="25"/>
  <c r="H22" i="26"/>
  <c r="H22" i="20"/>
  <c r="H23" i="24"/>
  <c r="B25" i="26"/>
  <c r="L24" i="24"/>
  <c r="B25" i="25"/>
  <c r="L23" i="25"/>
  <c r="H23" i="25" s="1"/>
  <c r="B26" i="24"/>
  <c r="B25" i="23"/>
  <c r="L23" i="23"/>
  <c r="B25" i="22"/>
  <c r="L23" i="22"/>
  <c r="B25" i="21"/>
  <c r="L23" i="21"/>
  <c r="H23" i="21" s="1"/>
  <c r="B25" i="20"/>
  <c r="H23" i="22" l="1"/>
  <c r="L23" i="26"/>
  <c r="H23" i="26" s="1"/>
  <c r="K24" i="25"/>
  <c r="K24" i="26"/>
  <c r="K25" i="24"/>
  <c r="J24" i="20"/>
  <c r="K24" i="20" s="1"/>
  <c r="H23" i="23"/>
  <c r="K24" i="21"/>
  <c r="J24" i="23"/>
  <c r="K24" i="23" s="1"/>
  <c r="L23" i="20"/>
  <c r="H23" i="20" s="1"/>
  <c r="I25" i="21"/>
  <c r="J25" i="21" s="1"/>
  <c r="I25" i="22"/>
  <c r="J25" i="22" s="1"/>
  <c r="K25" i="22" s="1"/>
  <c r="I25" i="23"/>
  <c r="J25" i="23"/>
  <c r="I25" i="20"/>
  <c r="I26" i="24"/>
  <c r="J26" i="24" s="1"/>
  <c r="I25" i="25"/>
  <c r="J25" i="25" s="1"/>
  <c r="K25" i="25" s="1"/>
  <c r="I25" i="26"/>
  <c r="J25" i="26"/>
  <c r="H24" i="24"/>
  <c r="L24" i="26"/>
  <c r="H24" i="26" s="1"/>
  <c r="L24" i="25"/>
  <c r="B26" i="26"/>
  <c r="B26" i="25"/>
  <c r="B27" i="24"/>
  <c r="L24" i="21"/>
  <c r="L24" i="23"/>
  <c r="L25" i="24"/>
  <c r="L24" i="22"/>
  <c r="B26" i="23"/>
  <c r="B26" i="22"/>
  <c r="B26" i="21"/>
  <c r="B26" i="20"/>
  <c r="K25" i="23" l="1"/>
  <c r="K25" i="26"/>
  <c r="L24" i="20"/>
  <c r="K26" i="24"/>
  <c r="K25" i="21"/>
  <c r="J25" i="20"/>
  <c r="K25" i="20" s="1"/>
  <c r="I26" i="21"/>
  <c r="I27" i="24"/>
  <c r="J27" i="24" s="1"/>
  <c r="I26" i="26"/>
  <c r="I26" i="22"/>
  <c r="J26" i="22" s="1"/>
  <c r="I26" i="20"/>
  <c r="I26" i="23"/>
  <c r="J26" i="23"/>
  <c r="I26" i="25"/>
  <c r="J26" i="25"/>
  <c r="H24" i="25"/>
  <c r="H24" i="20"/>
  <c r="H25" i="24"/>
  <c r="L25" i="20"/>
  <c r="L25" i="25"/>
  <c r="L25" i="26"/>
  <c r="H24" i="23"/>
  <c r="L25" i="22"/>
  <c r="H24" i="22"/>
  <c r="H24" i="21"/>
  <c r="L25" i="21"/>
  <c r="H25" i="25"/>
  <c r="B27" i="26"/>
  <c r="B27" i="25"/>
  <c r="L26" i="24"/>
  <c r="L25" i="23"/>
  <c r="H25" i="23" s="1"/>
  <c r="B28" i="24"/>
  <c r="B27" i="23"/>
  <c r="B27" i="22"/>
  <c r="B27" i="21"/>
  <c r="B27" i="20"/>
  <c r="K26" i="25" l="1"/>
  <c r="K26" i="22"/>
  <c r="K27" i="24"/>
  <c r="K26" i="23"/>
  <c r="J26" i="26"/>
  <c r="K26" i="26" s="1"/>
  <c r="J26" i="21"/>
  <c r="K26" i="21" s="1"/>
  <c r="J26" i="20"/>
  <c r="K26" i="20" s="1"/>
  <c r="I27" i="20"/>
  <c r="J27" i="20" s="1"/>
  <c r="I27" i="22"/>
  <c r="I28" i="24"/>
  <c r="J28" i="24"/>
  <c r="I27" i="26"/>
  <c r="K27" i="26" s="1"/>
  <c r="J27" i="26"/>
  <c r="I27" i="21"/>
  <c r="I27" i="23"/>
  <c r="J27" i="23"/>
  <c r="K27" i="23" s="1"/>
  <c r="I27" i="25"/>
  <c r="J27" i="25" s="1"/>
  <c r="H25" i="20"/>
  <c r="H26" i="24"/>
  <c r="H25" i="26"/>
  <c r="H25" i="21"/>
  <c r="H25" i="22"/>
  <c r="B28" i="26"/>
  <c r="L26" i="26"/>
  <c r="B28" i="25"/>
  <c r="L26" i="25"/>
  <c r="H26" i="25" s="1"/>
  <c r="B29" i="24"/>
  <c r="L27" i="24"/>
  <c r="B28" i="23"/>
  <c r="L26" i="23"/>
  <c r="H26" i="23" s="1"/>
  <c r="B28" i="22"/>
  <c r="L26" i="22"/>
  <c r="H26" i="22" s="1"/>
  <c r="B28" i="21"/>
  <c r="B28" i="20"/>
  <c r="L26" i="20"/>
  <c r="L26" i="21" l="1"/>
  <c r="H26" i="21" s="1"/>
  <c r="J27" i="22"/>
  <c r="K27" i="22" s="1"/>
  <c r="K27" i="21"/>
  <c r="K28" i="24"/>
  <c r="H27" i="24"/>
  <c r="H26" i="26"/>
  <c r="K27" i="25"/>
  <c r="J27" i="21"/>
  <c r="K27" i="20"/>
  <c r="I28" i="21"/>
  <c r="J28" i="21"/>
  <c r="I28" i="23"/>
  <c r="K28" i="23" s="1"/>
  <c r="J28" i="23"/>
  <c r="I29" i="24"/>
  <c r="I28" i="26"/>
  <c r="J28" i="26"/>
  <c r="K28" i="26" s="1"/>
  <c r="I28" i="20"/>
  <c r="J28" i="20" s="1"/>
  <c r="I28" i="22"/>
  <c r="J28" i="22" s="1"/>
  <c r="K28" i="22" s="1"/>
  <c r="I28" i="25"/>
  <c r="H26" i="20"/>
  <c r="L27" i="26"/>
  <c r="H27" i="26" s="1"/>
  <c r="L28" i="24"/>
  <c r="L27" i="25"/>
  <c r="B29" i="26"/>
  <c r="B29" i="25"/>
  <c r="L27" i="23"/>
  <c r="B30" i="24"/>
  <c r="L27" i="22"/>
  <c r="B29" i="23"/>
  <c r="L27" i="21"/>
  <c r="B29" i="22"/>
  <c r="L27" i="20"/>
  <c r="B29" i="21"/>
  <c r="B29" i="20"/>
  <c r="K28" i="21" l="1"/>
  <c r="K28" i="20"/>
  <c r="J29" i="24"/>
  <c r="K29" i="24" s="1"/>
  <c r="I29" i="20"/>
  <c r="J29" i="20" s="1"/>
  <c r="J28" i="25"/>
  <c r="K28" i="25" s="1"/>
  <c r="I29" i="21"/>
  <c r="I29" i="22"/>
  <c r="J29" i="22"/>
  <c r="K29" i="22" s="1"/>
  <c r="I29" i="23"/>
  <c r="J29" i="23" s="1"/>
  <c r="I30" i="24"/>
  <c r="J30" i="24" s="1"/>
  <c r="K30" i="24" s="1"/>
  <c r="I29" i="25"/>
  <c r="J29" i="25"/>
  <c r="I29" i="26"/>
  <c r="H28" i="24"/>
  <c r="L28" i="26"/>
  <c r="H28" i="26" s="1"/>
  <c r="H27" i="25"/>
  <c r="L28" i="25"/>
  <c r="B30" i="26"/>
  <c r="B30" i="25"/>
  <c r="H27" i="23"/>
  <c r="H27" i="22"/>
  <c r="L28" i="23"/>
  <c r="H28" i="23" s="1"/>
  <c r="B31" i="24"/>
  <c r="H27" i="20"/>
  <c r="H27" i="21"/>
  <c r="L28" i="22"/>
  <c r="H28" i="22" s="1"/>
  <c r="B30" i="23"/>
  <c r="L28" i="21"/>
  <c r="H28" i="21" s="1"/>
  <c r="B30" i="22"/>
  <c r="L28" i="20"/>
  <c r="H28" i="20" s="1"/>
  <c r="B30" i="21"/>
  <c r="B30" i="20"/>
  <c r="L29" i="24" l="1"/>
  <c r="H29" i="24" s="1"/>
  <c r="J29" i="26"/>
  <c r="K29" i="26" s="1"/>
  <c r="K29" i="25"/>
  <c r="K29" i="23"/>
  <c r="J29" i="21"/>
  <c r="K29" i="21" s="1"/>
  <c r="K29" i="20"/>
  <c r="I30" i="25"/>
  <c r="J30" i="25"/>
  <c r="H28" i="25"/>
  <c r="I30" i="20"/>
  <c r="I30" i="21"/>
  <c r="J30" i="21"/>
  <c r="K30" i="21" s="1"/>
  <c r="I30" i="22"/>
  <c r="J30" i="22"/>
  <c r="I30" i="23"/>
  <c r="J30" i="23" s="1"/>
  <c r="K30" i="23" s="1"/>
  <c r="I31" i="24"/>
  <c r="I30" i="26"/>
  <c r="J30" i="26" s="1"/>
  <c r="K30" i="26" s="1"/>
  <c r="L29" i="25"/>
  <c r="B31" i="26"/>
  <c r="L30" i="24"/>
  <c r="H30" i="24" s="1"/>
  <c r="B31" i="25"/>
  <c r="L29" i="22"/>
  <c r="L29" i="23"/>
  <c r="H29" i="23" s="1"/>
  <c r="B32" i="24"/>
  <c r="B31" i="23"/>
  <c r="L29" i="20"/>
  <c r="B31" i="22"/>
  <c r="B31" i="21"/>
  <c r="B31" i="20"/>
  <c r="L29" i="26" l="1"/>
  <c r="H29" i="26" s="1"/>
  <c r="L29" i="21"/>
  <c r="K30" i="22"/>
  <c r="J30" i="20"/>
  <c r="K30" i="20" s="1"/>
  <c r="K30" i="25"/>
  <c r="J31" i="24"/>
  <c r="L31" i="24" s="1"/>
  <c r="I31" i="20"/>
  <c r="J31" i="20" s="1"/>
  <c r="I31" i="22"/>
  <c r="J31" i="22" s="1"/>
  <c r="K31" i="22" s="1"/>
  <c r="I31" i="23"/>
  <c r="J31" i="23" s="1"/>
  <c r="I32" i="24"/>
  <c r="I31" i="21"/>
  <c r="J31" i="21"/>
  <c r="I31" i="25"/>
  <c r="J31" i="25"/>
  <c r="K31" i="25" s="1"/>
  <c r="I31" i="26"/>
  <c r="H29" i="25"/>
  <c r="H29" i="22"/>
  <c r="H29" i="20"/>
  <c r="H29" i="21"/>
  <c r="B32" i="26"/>
  <c r="L30" i="26"/>
  <c r="H30" i="26" s="1"/>
  <c r="B32" i="25"/>
  <c r="L30" i="25"/>
  <c r="H30" i="25" s="1"/>
  <c r="B33" i="24"/>
  <c r="B32" i="23"/>
  <c r="L30" i="23"/>
  <c r="H30" i="23" s="1"/>
  <c r="B32" i="22"/>
  <c r="L30" i="22"/>
  <c r="B32" i="21"/>
  <c r="L30" i="21"/>
  <c r="H30" i="21" s="1"/>
  <c r="B32" i="20"/>
  <c r="L30" i="20"/>
  <c r="K31" i="21" l="1"/>
  <c r="K31" i="24"/>
  <c r="H31" i="24" s="1"/>
  <c r="K31" i="23"/>
  <c r="H30" i="20"/>
  <c r="H30" i="22"/>
  <c r="J32" i="24"/>
  <c r="K32" i="24" s="1"/>
  <c r="K31" i="20"/>
  <c r="J31" i="26"/>
  <c r="K31" i="26" s="1"/>
  <c r="I32" i="20"/>
  <c r="I32" i="21"/>
  <c r="J32" i="21"/>
  <c r="K32" i="21" s="1"/>
  <c r="I32" i="22"/>
  <c r="J32" i="22"/>
  <c r="I32" i="23"/>
  <c r="J32" i="23" s="1"/>
  <c r="K32" i="23" s="1"/>
  <c r="I33" i="24"/>
  <c r="J33" i="24"/>
  <c r="I32" i="25"/>
  <c r="I32" i="26"/>
  <c r="L31" i="26"/>
  <c r="L31" i="25"/>
  <c r="B33" i="26"/>
  <c r="L31" i="22"/>
  <c r="L31" i="23"/>
  <c r="H31" i="23" s="1"/>
  <c r="B33" i="25"/>
  <c r="B34" i="24"/>
  <c r="B33" i="23"/>
  <c r="L31" i="20"/>
  <c r="H31" i="20" s="1"/>
  <c r="L31" i="21"/>
  <c r="B33" i="22"/>
  <c r="B33" i="21"/>
  <c r="B33" i="20"/>
  <c r="K33" i="24" l="1"/>
  <c r="J32" i="25"/>
  <c r="K32" i="25" s="1"/>
  <c r="L32" i="24"/>
  <c r="H32" i="24" s="1"/>
  <c r="K32" i="22"/>
  <c r="J32" i="20"/>
  <c r="K32" i="20" s="1"/>
  <c r="I33" i="21"/>
  <c r="I33" i="23"/>
  <c r="J33" i="23"/>
  <c r="I33" i="26"/>
  <c r="J32" i="26"/>
  <c r="K32" i="26" s="1"/>
  <c r="I33" i="20"/>
  <c r="J33" i="20"/>
  <c r="I33" i="22"/>
  <c r="J33" i="22"/>
  <c r="K33" i="22" s="1"/>
  <c r="I34" i="24"/>
  <c r="I33" i="25"/>
  <c r="H31" i="22"/>
  <c r="H31" i="25"/>
  <c r="H31" i="26"/>
  <c r="L32" i="26"/>
  <c r="B34" i="26"/>
  <c r="B34" i="25"/>
  <c r="H31" i="21"/>
  <c r="L32" i="23"/>
  <c r="H32" i="23" s="1"/>
  <c r="B35" i="24"/>
  <c r="L32" i="22"/>
  <c r="H32" i="22" s="1"/>
  <c r="B34" i="23"/>
  <c r="B34" i="22"/>
  <c r="B34" i="21"/>
  <c r="L32" i="21"/>
  <c r="H32" i="21" s="1"/>
  <c r="L32" i="20"/>
  <c r="B34" i="20"/>
  <c r="K33" i="23" l="1"/>
  <c r="J33" i="25"/>
  <c r="K33" i="25" s="1"/>
  <c r="K34" i="24"/>
  <c r="K33" i="20"/>
  <c r="L32" i="25"/>
  <c r="H32" i="25" s="1"/>
  <c r="J34" i="24"/>
  <c r="J33" i="26"/>
  <c r="K33" i="26" s="1"/>
  <c r="J33" i="21"/>
  <c r="K33" i="21" s="1"/>
  <c r="I34" i="20"/>
  <c r="I34" i="22"/>
  <c r="J34" i="22"/>
  <c r="K34" i="22" s="1"/>
  <c r="I34" i="25"/>
  <c r="J34" i="25"/>
  <c r="I34" i="26"/>
  <c r="J34" i="26" s="1"/>
  <c r="K34" i="26" s="1"/>
  <c r="I34" i="21"/>
  <c r="J34" i="21"/>
  <c r="I34" i="23"/>
  <c r="I35" i="24"/>
  <c r="H32" i="26"/>
  <c r="H32" i="20"/>
  <c r="L33" i="24"/>
  <c r="H33" i="24" s="1"/>
  <c r="L33" i="25"/>
  <c r="L34" i="24"/>
  <c r="H34" i="24" s="1"/>
  <c r="L33" i="20"/>
  <c r="B35" i="26"/>
  <c r="B35" i="25"/>
  <c r="B36" i="24"/>
  <c r="B35" i="23"/>
  <c r="H33" i="20"/>
  <c r="B35" i="22"/>
  <c r="B35" i="21"/>
  <c r="B35" i="20"/>
  <c r="H33" i="25" l="1"/>
  <c r="L33" i="21"/>
  <c r="H33" i="21" s="1"/>
  <c r="J34" i="23"/>
  <c r="K34" i="23" s="1"/>
  <c r="K34" i="21"/>
  <c r="K34" i="25"/>
  <c r="J34" i="20"/>
  <c r="K34" i="20" s="1"/>
  <c r="I35" i="21"/>
  <c r="J35" i="21" s="1"/>
  <c r="I35" i="23"/>
  <c r="J35" i="23"/>
  <c r="J35" i="24"/>
  <c r="K35" i="24" s="1"/>
  <c r="I35" i="20"/>
  <c r="J35" i="20"/>
  <c r="I35" i="22"/>
  <c r="I36" i="24"/>
  <c r="J36" i="24"/>
  <c r="I35" i="26"/>
  <c r="K35" i="26" s="1"/>
  <c r="J35" i="26"/>
  <c r="I35" i="25"/>
  <c r="L33" i="22"/>
  <c r="H33" i="22" s="1"/>
  <c r="L33" i="26"/>
  <c r="H33" i="26" s="1"/>
  <c r="L33" i="23"/>
  <c r="H33" i="23" s="1"/>
  <c r="B36" i="26"/>
  <c r="L34" i="26"/>
  <c r="H34" i="26" s="1"/>
  <c r="B36" i="25"/>
  <c r="L34" i="25"/>
  <c r="H34" i="25" s="1"/>
  <c r="B37" i="24"/>
  <c r="L35" i="24"/>
  <c r="B36" i="23"/>
  <c r="L34" i="23"/>
  <c r="B36" i="22"/>
  <c r="L34" i="22"/>
  <c r="H34" i="22" s="1"/>
  <c r="B36" i="21"/>
  <c r="L34" i="21"/>
  <c r="H34" i="21" s="1"/>
  <c r="B36" i="20"/>
  <c r="K35" i="25" l="1"/>
  <c r="K35" i="23"/>
  <c r="L34" i="20"/>
  <c r="H34" i="20" s="1"/>
  <c r="J35" i="22"/>
  <c r="K35" i="22" s="1"/>
  <c r="K35" i="20"/>
  <c r="H34" i="23"/>
  <c r="K36" i="24"/>
  <c r="J35" i="25"/>
  <c r="K35" i="21"/>
  <c r="I36" i="21"/>
  <c r="J36" i="21"/>
  <c r="I36" i="22"/>
  <c r="K36" i="22" s="1"/>
  <c r="J36" i="22"/>
  <c r="I36" i="25"/>
  <c r="H35" i="24"/>
  <c r="I36" i="20"/>
  <c r="J36" i="20"/>
  <c r="I36" i="23"/>
  <c r="K36" i="23" s="1"/>
  <c r="J36" i="23"/>
  <c r="I37" i="24"/>
  <c r="I36" i="26"/>
  <c r="J36" i="26"/>
  <c r="K36" i="26" s="1"/>
  <c r="L35" i="26"/>
  <c r="L35" i="25"/>
  <c r="H35" i="26"/>
  <c r="B37" i="26"/>
  <c r="L36" i="24"/>
  <c r="B37" i="25"/>
  <c r="L35" i="23"/>
  <c r="B38" i="24"/>
  <c r="L35" i="22"/>
  <c r="B37" i="23"/>
  <c r="L35" i="21"/>
  <c r="B37" i="22"/>
  <c r="L35" i="20"/>
  <c r="B37" i="21"/>
  <c r="B37" i="20"/>
  <c r="K36" i="20" l="1"/>
  <c r="K37" i="24"/>
  <c r="K36" i="21"/>
  <c r="J37" i="24"/>
  <c r="J36" i="25"/>
  <c r="K36" i="25" s="1"/>
  <c r="I37" i="21"/>
  <c r="J37" i="21"/>
  <c r="I37" i="22"/>
  <c r="K37" i="22" s="1"/>
  <c r="J37" i="22"/>
  <c r="I37" i="23"/>
  <c r="I38" i="24"/>
  <c r="J38" i="24"/>
  <c r="K38" i="24" s="1"/>
  <c r="I37" i="25"/>
  <c r="J37" i="25" s="1"/>
  <c r="I37" i="26"/>
  <c r="J37" i="26" s="1"/>
  <c r="K37" i="26" s="1"/>
  <c r="I37" i="20"/>
  <c r="J37" i="20"/>
  <c r="L36" i="26"/>
  <c r="H36" i="26" s="1"/>
  <c r="H35" i="25"/>
  <c r="H36" i="24"/>
  <c r="L36" i="25"/>
  <c r="B38" i="26"/>
  <c r="H35" i="23"/>
  <c r="L37" i="24"/>
  <c r="B38" i="25"/>
  <c r="H35" i="22"/>
  <c r="L36" i="23"/>
  <c r="H36" i="23" s="1"/>
  <c r="H35" i="20"/>
  <c r="H35" i="21"/>
  <c r="L36" i="22"/>
  <c r="H36" i="22" s="1"/>
  <c r="B38" i="23"/>
  <c r="L36" i="21"/>
  <c r="B38" i="22"/>
  <c r="B38" i="21"/>
  <c r="L36" i="20"/>
  <c r="H36" i="20" s="1"/>
  <c r="B38" i="20"/>
  <c r="H37" i="24" l="1"/>
  <c r="K37" i="20"/>
  <c r="H36" i="25"/>
  <c r="K37" i="21"/>
  <c r="H36" i="21"/>
  <c r="K37" i="25"/>
  <c r="J37" i="23"/>
  <c r="K37" i="23" s="1"/>
  <c r="I38" i="23"/>
  <c r="K38" i="23"/>
  <c r="J38" i="23"/>
  <c r="I38" i="20"/>
  <c r="K38" i="20"/>
  <c r="J38" i="20"/>
  <c r="I38" i="21"/>
  <c r="J38" i="21"/>
  <c r="I38" i="26"/>
  <c r="J38" i="26"/>
  <c r="K38" i="26" s="1"/>
  <c r="I38" i="22"/>
  <c r="I38" i="25"/>
  <c r="K38" i="25"/>
  <c r="J38" i="25"/>
  <c r="L37" i="26"/>
  <c r="L37" i="25"/>
  <c r="H37" i="26"/>
  <c r="L38" i="24"/>
  <c r="L39" i="24" s="1"/>
  <c r="L40" i="24" s="1"/>
  <c r="L37" i="21"/>
  <c r="L37" i="22"/>
  <c r="K39" i="24"/>
  <c r="K40" i="24" s="1"/>
  <c r="L37" i="20"/>
  <c r="L37" i="23" l="1"/>
  <c r="K38" i="21"/>
  <c r="H37" i="25"/>
  <c r="J38" i="22"/>
  <c r="K38" i="22" s="1"/>
  <c r="K39" i="22" s="1"/>
  <c r="K40" i="22" s="1"/>
  <c r="H37" i="22"/>
  <c r="H37" i="21"/>
  <c r="K39" i="25"/>
  <c r="K40" i="25" s="1"/>
  <c r="H37" i="20"/>
  <c r="H37" i="23"/>
  <c r="K39" i="26"/>
  <c r="K40" i="26" s="1"/>
  <c r="L38" i="26"/>
  <c r="L39" i="26" s="1"/>
  <c r="L40" i="26" s="1"/>
  <c r="K39" i="23"/>
  <c r="K40" i="23" s="1"/>
  <c r="H38" i="24"/>
  <c r="L38" i="25"/>
  <c r="L38" i="23"/>
  <c r="K39" i="20"/>
  <c r="K40" i="20" s="1"/>
  <c r="K39" i="21"/>
  <c r="K40" i="21" s="1"/>
  <c r="L38" i="22"/>
  <c r="L39" i="22" s="1"/>
  <c r="L40" i="22" s="1"/>
  <c r="L38" i="21"/>
  <c r="L38" i="20"/>
  <c r="H38" i="20" l="1"/>
  <c r="L39" i="20"/>
  <c r="L40" i="20" s="1"/>
  <c r="H38" i="25"/>
  <c r="L39" i="25"/>
  <c r="L40" i="25" s="1"/>
  <c r="H38" i="21"/>
  <c r="L39" i="21"/>
  <c r="L40" i="21" s="1"/>
  <c r="H38" i="23"/>
  <c r="L39" i="23"/>
  <c r="L40" i="23" s="1"/>
  <c r="H38" i="26"/>
  <c r="H38" i="22"/>
  <c r="X5" i="3" l="1"/>
  <c r="B2" i="3"/>
  <c r="D19" i="3" s="1"/>
  <c r="B8" i="7"/>
  <c r="I8" i="7" l="1"/>
  <c r="J8" i="7" s="1"/>
  <c r="L8" i="7" s="1"/>
  <c r="B9" i="7"/>
  <c r="I9" i="7" s="1"/>
  <c r="C40" i="7"/>
  <c r="F40" i="7" s="1"/>
  <c r="B40" i="7"/>
  <c r="D9" i="3"/>
  <c r="D5" i="3"/>
  <c r="D16" i="3"/>
  <c r="D7" i="3"/>
  <c r="D11" i="3"/>
  <c r="D18" i="3"/>
  <c r="D17" i="3"/>
  <c r="C2" i="3"/>
  <c r="D12" i="3"/>
  <c r="D10" i="3"/>
  <c r="D8" i="3"/>
  <c r="D6" i="3"/>
  <c r="K8" i="7" l="1"/>
  <c r="H8" i="7" s="1"/>
  <c r="B10" i="7"/>
  <c r="I10" i="7" s="1"/>
  <c r="J10" i="7" s="1"/>
  <c r="K10" i="7" s="1"/>
  <c r="J9" i="7"/>
  <c r="K9" i="7" s="1"/>
  <c r="D14" i="3"/>
  <c r="D13" i="3"/>
  <c r="D15" i="3"/>
  <c r="B11" i="7"/>
  <c r="I11" i="7" s="1"/>
  <c r="J11" i="7" l="1"/>
  <c r="K11" i="7" s="1"/>
  <c r="L9" i="7"/>
  <c r="H9" i="7" s="1"/>
  <c r="C8" i="26"/>
  <c r="C38" i="26"/>
  <c r="C37" i="26"/>
  <c r="C36" i="26"/>
  <c r="M35" i="26"/>
  <c r="C34" i="26"/>
  <c r="C33" i="26"/>
  <c r="M32" i="26"/>
  <c r="M31" i="26"/>
  <c r="C30" i="26"/>
  <c r="C29" i="26"/>
  <c r="C28" i="26"/>
  <c r="M27" i="26"/>
  <c r="C26" i="26"/>
  <c r="C25" i="26"/>
  <c r="M24" i="26"/>
  <c r="C23" i="26"/>
  <c r="C22" i="26"/>
  <c r="C21" i="26"/>
  <c r="M20" i="26"/>
  <c r="C19" i="26"/>
  <c r="C18" i="26"/>
  <c r="C17" i="26"/>
  <c r="M16" i="26"/>
  <c r="C15" i="26"/>
  <c r="C14" i="26"/>
  <c r="M13" i="26"/>
  <c r="M12" i="26"/>
  <c r="C11" i="26"/>
  <c r="M10" i="26"/>
  <c r="M9" i="26"/>
  <c r="M8" i="26"/>
  <c r="M38" i="26"/>
  <c r="M37" i="26"/>
  <c r="M36" i="26"/>
  <c r="C35" i="26"/>
  <c r="M34" i="26"/>
  <c r="M33" i="26"/>
  <c r="C32" i="26"/>
  <c r="C31" i="26"/>
  <c r="M30" i="26"/>
  <c r="M29" i="26"/>
  <c r="M28" i="26"/>
  <c r="C27" i="26"/>
  <c r="M26" i="26"/>
  <c r="M25" i="26"/>
  <c r="C24" i="26"/>
  <c r="M23" i="26"/>
  <c r="M22" i="26"/>
  <c r="M21" i="26"/>
  <c r="C20" i="26"/>
  <c r="M19" i="26"/>
  <c r="M18" i="26"/>
  <c r="M17" i="26"/>
  <c r="C16" i="26"/>
  <c r="M15" i="26"/>
  <c r="M14" i="26"/>
  <c r="C13" i="26"/>
  <c r="C12" i="26"/>
  <c r="M11" i="26"/>
  <c r="C10" i="26"/>
  <c r="C9" i="26"/>
  <c r="M8" i="25"/>
  <c r="O8" i="25" s="1"/>
  <c r="C38" i="25"/>
  <c r="C37" i="25"/>
  <c r="C36" i="25"/>
  <c r="M35" i="25"/>
  <c r="C34" i="25"/>
  <c r="C33" i="25"/>
  <c r="M32" i="25"/>
  <c r="M31" i="25"/>
  <c r="C30" i="25"/>
  <c r="C29" i="25"/>
  <c r="M28" i="25"/>
  <c r="M27" i="25"/>
  <c r="C26" i="25"/>
  <c r="M25" i="25"/>
  <c r="M24" i="25"/>
  <c r="C23" i="25"/>
  <c r="M22" i="25"/>
  <c r="C21" i="25"/>
  <c r="M20" i="25"/>
  <c r="C19" i="25"/>
  <c r="C18" i="25"/>
  <c r="M17" i="25"/>
  <c r="M16" i="25"/>
  <c r="C15" i="25"/>
  <c r="C14" i="25"/>
  <c r="C13" i="25"/>
  <c r="M12" i="25"/>
  <c r="C11" i="25"/>
  <c r="M10" i="25"/>
  <c r="C9" i="25"/>
  <c r="C8" i="20"/>
  <c r="M38" i="25"/>
  <c r="M37" i="25"/>
  <c r="M36" i="25"/>
  <c r="C35" i="25"/>
  <c r="M34" i="25"/>
  <c r="M33" i="25"/>
  <c r="C32" i="25"/>
  <c r="C31" i="25"/>
  <c r="M30" i="25"/>
  <c r="M29" i="25"/>
  <c r="C28" i="25"/>
  <c r="C27" i="25"/>
  <c r="M26" i="25"/>
  <c r="C25" i="25"/>
  <c r="C24" i="25"/>
  <c r="M23" i="25"/>
  <c r="C22" i="25"/>
  <c r="M21" i="25"/>
  <c r="C20" i="25"/>
  <c r="M19" i="25"/>
  <c r="M18" i="25"/>
  <c r="C17" i="25"/>
  <c r="C16" i="25"/>
  <c r="M15" i="25"/>
  <c r="M14" i="25"/>
  <c r="M13" i="25"/>
  <c r="C12" i="25"/>
  <c r="M11" i="25"/>
  <c r="C10" i="25"/>
  <c r="M9" i="25"/>
  <c r="C8" i="25"/>
  <c r="C38" i="24"/>
  <c r="C37" i="24"/>
  <c r="M36" i="24"/>
  <c r="C35" i="24"/>
  <c r="M34" i="24"/>
  <c r="M33" i="24"/>
  <c r="M32" i="24"/>
  <c r="C31" i="24"/>
  <c r="M30" i="24"/>
  <c r="C29" i="24"/>
  <c r="M28" i="24"/>
  <c r="C27" i="24"/>
  <c r="C26" i="24"/>
  <c r="C25" i="24"/>
  <c r="C24" i="24"/>
  <c r="M23" i="24"/>
  <c r="C22" i="24"/>
  <c r="M21" i="24"/>
  <c r="M20" i="24"/>
  <c r="M19" i="24"/>
  <c r="C18" i="24"/>
  <c r="M17" i="24"/>
  <c r="C16" i="24"/>
  <c r="M15" i="24"/>
  <c r="C14" i="24"/>
  <c r="C13" i="24"/>
  <c r="M12" i="24"/>
  <c r="M11" i="24"/>
  <c r="C10" i="24"/>
  <c r="M8" i="24"/>
  <c r="C9" i="24"/>
  <c r="M38" i="24"/>
  <c r="M37" i="24"/>
  <c r="C36" i="24"/>
  <c r="M35" i="24"/>
  <c r="C34" i="24"/>
  <c r="C33" i="24"/>
  <c r="C32" i="24"/>
  <c r="M31" i="24"/>
  <c r="C30" i="24"/>
  <c r="M29" i="24"/>
  <c r="C28" i="24"/>
  <c r="M27" i="24"/>
  <c r="M26" i="24"/>
  <c r="M25" i="24"/>
  <c r="M24" i="24"/>
  <c r="C23" i="24"/>
  <c r="M22" i="24"/>
  <c r="C21" i="24"/>
  <c r="C20" i="24"/>
  <c r="C19" i="24"/>
  <c r="M18" i="24"/>
  <c r="C17" i="24"/>
  <c r="M16" i="24"/>
  <c r="C15" i="24"/>
  <c r="M14" i="24"/>
  <c r="M13" i="24"/>
  <c r="C12" i="24"/>
  <c r="C11" i="24"/>
  <c r="M10" i="24"/>
  <c r="M9" i="24"/>
  <c r="C8" i="24"/>
  <c r="C38" i="23"/>
  <c r="M37" i="23"/>
  <c r="C36" i="23"/>
  <c r="M35" i="23"/>
  <c r="C34" i="23"/>
  <c r="C33" i="23"/>
  <c r="C32" i="23"/>
  <c r="M31" i="23"/>
  <c r="C30" i="23"/>
  <c r="M29" i="23"/>
  <c r="C28" i="23"/>
  <c r="M27" i="23"/>
  <c r="C26" i="23"/>
  <c r="M25" i="23"/>
  <c r="M24" i="23"/>
  <c r="C23" i="23"/>
  <c r="C22" i="23"/>
  <c r="C21" i="23"/>
  <c r="M20" i="23"/>
  <c r="C19" i="23"/>
  <c r="C18" i="23"/>
  <c r="C17" i="23"/>
  <c r="M16" i="23"/>
  <c r="C15" i="23"/>
  <c r="C14" i="23"/>
  <c r="C13" i="23"/>
  <c r="M12" i="23"/>
  <c r="C11" i="23"/>
  <c r="M10" i="23"/>
  <c r="C9" i="23"/>
  <c r="M8" i="23"/>
  <c r="M38" i="23"/>
  <c r="C37" i="23"/>
  <c r="M36" i="23"/>
  <c r="C35" i="23"/>
  <c r="M34" i="23"/>
  <c r="M33" i="23"/>
  <c r="M32" i="23"/>
  <c r="C31" i="23"/>
  <c r="M30" i="23"/>
  <c r="C29" i="23"/>
  <c r="M28" i="23"/>
  <c r="C27" i="23"/>
  <c r="M26" i="23"/>
  <c r="C25" i="23"/>
  <c r="C24" i="23"/>
  <c r="M23" i="23"/>
  <c r="M22" i="23"/>
  <c r="M21" i="23"/>
  <c r="C20" i="23"/>
  <c r="M19" i="23"/>
  <c r="M18" i="23"/>
  <c r="M17" i="23"/>
  <c r="C16" i="23"/>
  <c r="M15" i="23"/>
  <c r="M14" i="23"/>
  <c r="M13" i="23"/>
  <c r="C12" i="23"/>
  <c r="M11" i="23"/>
  <c r="C10" i="23"/>
  <c r="M9" i="23"/>
  <c r="C8" i="23"/>
  <c r="C38" i="22"/>
  <c r="C37" i="22"/>
  <c r="C36" i="22"/>
  <c r="M35" i="22"/>
  <c r="C34" i="22"/>
  <c r="C33" i="22"/>
  <c r="M32" i="22"/>
  <c r="M31" i="22"/>
  <c r="C30" i="22"/>
  <c r="M29" i="22"/>
  <c r="C28" i="22"/>
  <c r="M27" i="22"/>
  <c r="C26" i="22"/>
  <c r="M25" i="22"/>
  <c r="M24" i="22"/>
  <c r="C23" i="22"/>
  <c r="M22" i="22"/>
  <c r="C21" i="22"/>
  <c r="M20" i="22"/>
  <c r="C19" i="22"/>
  <c r="C18" i="22"/>
  <c r="C17" i="22"/>
  <c r="M16" i="22"/>
  <c r="C15" i="22"/>
  <c r="M14" i="22"/>
  <c r="M13" i="22"/>
  <c r="M12" i="22"/>
  <c r="C11" i="22"/>
  <c r="M10" i="22"/>
  <c r="M9" i="22"/>
  <c r="M8" i="22"/>
  <c r="M38" i="22"/>
  <c r="M37" i="22"/>
  <c r="M36" i="22"/>
  <c r="C35" i="22"/>
  <c r="M34" i="22"/>
  <c r="M33" i="22"/>
  <c r="C32" i="22"/>
  <c r="C31" i="22"/>
  <c r="M30" i="22"/>
  <c r="C29" i="22"/>
  <c r="M28" i="22"/>
  <c r="C27" i="22"/>
  <c r="M26" i="22"/>
  <c r="C25" i="22"/>
  <c r="C24" i="22"/>
  <c r="M23" i="22"/>
  <c r="C22" i="22"/>
  <c r="M21" i="22"/>
  <c r="C20" i="22"/>
  <c r="M19" i="22"/>
  <c r="M18" i="22"/>
  <c r="M17" i="22"/>
  <c r="C16" i="22"/>
  <c r="M15" i="22"/>
  <c r="C14" i="22"/>
  <c r="C13" i="22"/>
  <c r="C12" i="22"/>
  <c r="M11" i="22"/>
  <c r="C10" i="22"/>
  <c r="C9" i="22"/>
  <c r="C8" i="22"/>
  <c r="C38" i="21"/>
  <c r="C37" i="21"/>
  <c r="C36" i="21"/>
  <c r="M35" i="21"/>
  <c r="C34" i="21"/>
  <c r="C33" i="21"/>
  <c r="M32" i="21"/>
  <c r="M31" i="21"/>
  <c r="C30" i="21"/>
  <c r="M29" i="21"/>
  <c r="C28" i="21"/>
  <c r="M27" i="21"/>
  <c r="C26" i="21"/>
  <c r="M25" i="21"/>
  <c r="M24" i="21"/>
  <c r="C23" i="21"/>
  <c r="C22" i="21"/>
  <c r="C21" i="21"/>
  <c r="M20" i="21"/>
  <c r="C19" i="21"/>
  <c r="M18" i="21"/>
  <c r="C17" i="21"/>
  <c r="M16" i="21"/>
  <c r="C15" i="21"/>
  <c r="C14" i="21"/>
  <c r="C13" i="21"/>
  <c r="M12" i="21"/>
  <c r="C11" i="21"/>
  <c r="M10" i="21"/>
  <c r="M9" i="21"/>
  <c r="M8" i="21"/>
  <c r="M38" i="21"/>
  <c r="M37" i="21"/>
  <c r="M36" i="21"/>
  <c r="C35" i="21"/>
  <c r="M34" i="21"/>
  <c r="M33" i="21"/>
  <c r="C32" i="21"/>
  <c r="C31" i="21"/>
  <c r="M30" i="21"/>
  <c r="C29" i="21"/>
  <c r="M28" i="21"/>
  <c r="C27" i="21"/>
  <c r="M26" i="21"/>
  <c r="C25" i="21"/>
  <c r="C24" i="21"/>
  <c r="M23" i="21"/>
  <c r="M22" i="21"/>
  <c r="M21" i="21"/>
  <c r="C20" i="21"/>
  <c r="M19" i="21"/>
  <c r="C18" i="21"/>
  <c r="M17" i="21"/>
  <c r="C16" i="21"/>
  <c r="M15" i="21"/>
  <c r="M14" i="21"/>
  <c r="M13" i="21"/>
  <c r="C12" i="21"/>
  <c r="M11" i="21"/>
  <c r="C10" i="21"/>
  <c r="C9" i="21"/>
  <c r="C8" i="21"/>
  <c r="M38" i="20"/>
  <c r="M37" i="20"/>
  <c r="M36" i="20"/>
  <c r="M35" i="20"/>
  <c r="M34" i="20"/>
  <c r="M33" i="20"/>
  <c r="M32" i="20"/>
  <c r="M31" i="20"/>
  <c r="C30" i="20"/>
  <c r="M29" i="20"/>
  <c r="M28" i="20"/>
  <c r="C27" i="20"/>
  <c r="C26" i="20"/>
  <c r="C25" i="20"/>
  <c r="M24" i="20"/>
  <c r="M23" i="20"/>
  <c r="M22" i="20"/>
  <c r="C21" i="20"/>
  <c r="C20" i="20"/>
  <c r="M19" i="20"/>
  <c r="M18" i="20"/>
  <c r="C17" i="20"/>
  <c r="M16" i="20"/>
  <c r="M15" i="20"/>
  <c r="M14" i="20"/>
  <c r="C13" i="20"/>
  <c r="M12" i="20"/>
  <c r="C11" i="20"/>
  <c r="M10" i="20"/>
  <c r="C9" i="20"/>
  <c r="M8" i="20"/>
  <c r="C38" i="20"/>
  <c r="C37" i="20"/>
  <c r="C36" i="20"/>
  <c r="C35" i="20"/>
  <c r="C34" i="20"/>
  <c r="C33" i="20"/>
  <c r="C32" i="20"/>
  <c r="C31" i="20"/>
  <c r="M30" i="20"/>
  <c r="C29" i="20"/>
  <c r="C28" i="20"/>
  <c r="M27" i="20"/>
  <c r="M26" i="20"/>
  <c r="M25" i="20"/>
  <c r="C24" i="20"/>
  <c r="C23" i="20"/>
  <c r="C22" i="20"/>
  <c r="M21" i="20"/>
  <c r="M20" i="20"/>
  <c r="C19" i="20"/>
  <c r="C18" i="20"/>
  <c r="M17" i="20"/>
  <c r="C16" i="20"/>
  <c r="C15" i="20"/>
  <c r="C14" i="20"/>
  <c r="M13" i="20"/>
  <c r="C12" i="20"/>
  <c r="M11" i="20"/>
  <c r="C10" i="20"/>
  <c r="M9" i="20"/>
  <c r="L10" i="7"/>
  <c r="M10" i="7"/>
  <c r="N10" i="7" s="1"/>
  <c r="M9" i="7"/>
  <c r="N9" i="7" s="1"/>
  <c r="C8" i="7"/>
  <c r="C10" i="7"/>
  <c r="M8" i="7"/>
  <c r="C11" i="7"/>
  <c r="B12" i="7"/>
  <c r="I12" i="7" s="1"/>
  <c r="C9" i="7"/>
  <c r="J12" i="7" l="1"/>
  <c r="K12" i="7" s="1"/>
  <c r="H10" i="7"/>
  <c r="D40" i="26"/>
  <c r="N11" i="26"/>
  <c r="O11" i="26"/>
  <c r="N15" i="26"/>
  <c r="O15" i="26"/>
  <c r="O17" i="26"/>
  <c r="N17" i="26"/>
  <c r="N19" i="26"/>
  <c r="O19" i="26"/>
  <c r="O21" i="26"/>
  <c r="N21" i="26"/>
  <c r="N23" i="26"/>
  <c r="O23" i="26"/>
  <c r="N25" i="26"/>
  <c r="O25" i="26"/>
  <c r="O29" i="26"/>
  <c r="N29" i="26"/>
  <c r="O33" i="26"/>
  <c r="N33" i="26"/>
  <c r="O37" i="26"/>
  <c r="N37" i="26"/>
  <c r="O8" i="26"/>
  <c r="N8" i="26"/>
  <c r="N10" i="26"/>
  <c r="O10" i="26"/>
  <c r="O12" i="26"/>
  <c r="N12" i="26"/>
  <c r="O16" i="26"/>
  <c r="N16" i="26"/>
  <c r="O20" i="26"/>
  <c r="N20" i="26"/>
  <c r="N24" i="26"/>
  <c r="O24" i="26"/>
  <c r="O32" i="26"/>
  <c r="N32" i="26"/>
  <c r="O14" i="26"/>
  <c r="N14" i="26"/>
  <c r="O18" i="26"/>
  <c r="N18" i="26"/>
  <c r="O22" i="26"/>
  <c r="N22" i="26"/>
  <c r="N26" i="26"/>
  <c r="O26" i="26"/>
  <c r="O28" i="26"/>
  <c r="N28" i="26"/>
  <c r="N30" i="26"/>
  <c r="O30" i="26"/>
  <c r="N34" i="26"/>
  <c r="O34" i="26"/>
  <c r="O36" i="26"/>
  <c r="N36" i="26"/>
  <c r="N38" i="26"/>
  <c r="O38" i="26"/>
  <c r="O9" i="26"/>
  <c r="N9" i="26"/>
  <c r="O13" i="26"/>
  <c r="N13" i="26"/>
  <c r="O27" i="26"/>
  <c r="N27" i="26"/>
  <c r="O31" i="26"/>
  <c r="N31" i="26"/>
  <c r="O35" i="26"/>
  <c r="N35" i="26"/>
  <c r="N8" i="25"/>
  <c r="D40" i="24"/>
  <c r="D40" i="25"/>
  <c r="O9" i="25"/>
  <c r="N9" i="25"/>
  <c r="N11" i="25"/>
  <c r="O11" i="25"/>
  <c r="O13" i="25"/>
  <c r="N13" i="25"/>
  <c r="O15" i="25"/>
  <c r="N15" i="25"/>
  <c r="N19" i="25"/>
  <c r="O19" i="25"/>
  <c r="O21" i="25"/>
  <c r="N21" i="25"/>
  <c r="O23" i="25"/>
  <c r="N23" i="25"/>
  <c r="O29" i="25"/>
  <c r="N29" i="25"/>
  <c r="O33" i="25"/>
  <c r="N33" i="25"/>
  <c r="O37" i="25"/>
  <c r="N37" i="25"/>
  <c r="O17" i="25"/>
  <c r="N17" i="25"/>
  <c r="N25" i="25"/>
  <c r="O25" i="25"/>
  <c r="O27" i="25"/>
  <c r="N27" i="25"/>
  <c r="O31" i="25"/>
  <c r="N31" i="25"/>
  <c r="O35" i="25"/>
  <c r="N35" i="25"/>
  <c r="O14" i="25"/>
  <c r="N14" i="25"/>
  <c r="O18" i="25"/>
  <c r="N18" i="25"/>
  <c r="O26" i="25"/>
  <c r="N26" i="25"/>
  <c r="N30" i="25"/>
  <c r="O30" i="25"/>
  <c r="N34" i="25"/>
  <c r="O34" i="25"/>
  <c r="O36" i="25"/>
  <c r="N36" i="25"/>
  <c r="O38" i="25"/>
  <c r="N38" i="25"/>
  <c r="N10" i="25"/>
  <c r="O10" i="25"/>
  <c r="O12" i="25"/>
  <c r="N12" i="25"/>
  <c r="N16" i="25"/>
  <c r="O16" i="25"/>
  <c r="O20" i="25"/>
  <c r="N20" i="25"/>
  <c r="N22" i="25"/>
  <c r="O22" i="25"/>
  <c r="N24" i="25"/>
  <c r="O24" i="25"/>
  <c r="O28" i="25"/>
  <c r="N28" i="25"/>
  <c r="O32" i="25"/>
  <c r="N32" i="25"/>
  <c r="D40" i="23"/>
  <c r="N10" i="24"/>
  <c r="O10" i="24"/>
  <c r="N14" i="24"/>
  <c r="O14" i="24"/>
  <c r="O16" i="24"/>
  <c r="N16" i="24"/>
  <c r="N18" i="24"/>
  <c r="O18" i="24"/>
  <c r="N22" i="24"/>
  <c r="O22" i="24"/>
  <c r="N24" i="24"/>
  <c r="O24" i="24"/>
  <c r="N26" i="24"/>
  <c r="O26" i="24"/>
  <c r="O38" i="24"/>
  <c r="N38" i="24"/>
  <c r="N8" i="24"/>
  <c r="O8" i="24"/>
  <c r="N11" i="24"/>
  <c r="O11" i="24"/>
  <c r="O15" i="24"/>
  <c r="N15" i="24"/>
  <c r="N17" i="24"/>
  <c r="O17" i="24"/>
  <c r="O19" i="24"/>
  <c r="N19" i="24"/>
  <c r="N21" i="24"/>
  <c r="O21" i="24"/>
  <c r="O23" i="24"/>
  <c r="N23" i="24"/>
  <c r="O33" i="24"/>
  <c r="N33" i="24"/>
  <c r="O9" i="24"/>
  <c r="N9" i="24"/>
  <c r="O13" i="24"/>
  <c r="N13" i="24"/>
  <c r="O25" i="24"/>
  <c r="N25" i="24"/>
  <c r="N27" i="24"/>
  <c r="O27" i="24"/>
  <c r="O29" i="24"/>
  <c r="N29" i="24"/>
  <c r="N31" i="24"/>
  <c r="O31" i="24"/>
  <c r="O35" i="24"/>
  <c r="N35" i="24"/>
  <c r="O37" i="24"/>
  <c r="N37" i="24"/>
  <c r="O12" i="24"/>
  <c r="N12" i="24"/>
  <c r="O20" i="24"/>
  <c r="N20" i="24"/>
  <c r="O28" i="24"/>
  <c r="N28" i="24"/>
  <c r="N30" i="24"/>
  <c r="O30" i="24"/>
  <c r="O32" i="24"/>
  <c r="N32" i="24"/>
  <c r="N34" i="24"/>
  <c r="O34" i="24"/>
  <c r="O36" i="24"/>
  <c r="N36" i="24"/>
  <c r="D40" i="21"/>
  <c r="D40" i="22"/>
  <c r="O14" i="23"/>
  <c r="N14" i="23"/>
  <c r="O18" i="23"/>
  <c r="N18" i="23"/>
  <c r="O22" i="23"/>
  <c r="N22" i="23"/>
  <c r="O26" i="23"/>
  <c r="N26" i="23"/>
  <c r="O28" i="23"/>
  <c r="N28" i="23"/>
  <c r="O30" i="23"/>
  <c r="N30" i="23"/>
  <c r="O32" i="23"/>
  <c r="N32" i="23"/>
  <c r="N34" i="23"/>
  <c r="O34" i="23"/>
  <c r="O36" i="23"/>
  <c r="N36" i="23"/>
  <c r="N38" i="23"/>
  <c r="O38" i="23"/>
  <c r="N25" i="23"/>
  <c r="O25" i="23"/>
  <c r="O27" i="23"/>
  <c r="N27" i="23"/>
  <c r="N29" i="23"/>
  <c r="O29" i="23"/>
  <c r="N31" i="23"/>
  <c r="O31" i="23"/>
  <c r="O35" i="23"/>
  <c r="N35" i="23"/>
  <c r="N37" i="23"/>
  <c r="O37" i="23"/>
  <c r="O9" i="23"/>
  <c r="N9" i="23"/>
  <c r="N11" i="23"/>
  <c r="O11" i="23"/>
  <c r="O13" i="23"/>
  <c r="N13" i="23"/>
  <c r="O15" i="23"/>
  <c r="N15" i="23"/>
  <c r="O17" i="23"/>
  <c r="N17" i="23"/>
  <c r="O19" i="23"/>
  <c r="N19" i="23"/>
  <c r="O21" i="23"/>
  <c r="N21" i="23"/>
  <c r="O23" i="23"/>
  <c r="N23" i="23"/>
  <c r="O33" i="23"/>
  <c r="N33" i="23"/>
  <c r="O8" i="23"/>
  <c r="N8" i="23"/>
  <c r="N10" i="23"/>
  <c r="O10" i="23"/>
  <c r="O12" i="23"/>
  <c r="N12" i="23"/>
  <c r="O16" i="23"/>
  <c r="N16" i="23"/>
  <c r="O20" i="23"/>
  <c r="N20" i="23"/>
  <c r="O24" i="23"/>
  <c r="N24" i="23"/>
  <c r="O18" i="22"/>
  <c r="N18" i="22"/>
  <c r="O26" i="22"/>
  <c r="N26" i="22"/>
  <c r="O28" i="22"/>
  <c r="N28" i="22"/>
  <c r="N30" i="22"/>
  <c r="O30" i="22"/>
  <c r="O34" i="22"/>
  <c r="N34" i="22"/>
  <c r="O36" i="22"/>
  <c r="N36" i="22"/>
  <c r="O38" i="22"/>
  <c r="N38" i="22"/>
  <c r="O9" i="22"/>
  <c r="N9" i="22"/>
  <c r="O13" i="22"/>
  <c r="N13" i="22"/>
  <c r="N25" i="22"/>
  <c r="O25" i="22"/>
  <c r="O27" i="22"/>
  <c r="N27" i="22"/>
  <c r="N29" i="22"/>
  <c r="O29" i="22"/>
  <c r="O31" i="22"/>
  <c r="N31" i="22"/>
  <c r="O35" i="22"/>
  <c r="N35" i="22"/>
  <c r="N11" i="22"/>
  <c r="O11" i="22"/>
  <c r="O15" i="22"/>
  <c r="N15" i="22"/>
  <c r="O17" i="22"/>
  <c r="N17" i="22"/>
  <c r="N19" i="22"/>
  <c r="O19" i="22"/>
  <c r="O21" i="22"/>
  <c r="N21" i="22"/>
  <c r="N23" i="22"/>
  <c r="O23" i="22"/>
  <c r="O33" i="22"/>
  <c r="N33" i="22"/>
  <c r="O37" i="22"/>
  <c r="N37" i="22"/>
  <c r="O8" i="22"/>
  <c r="N8" i="22"/>
  <c r="N10" i="22"/>
  <c r="O10" i="22"/>
  <c r="N12" i="22"/>
  <c r="O12" i="22"/>
  <c r="N14" i="22"/>
  <c r="O14" i="22"/>
  <c r="O16" i="22"/>
  <c r="N16" i="22"/>
  <c r="O20" i="22"/>
  <c r="N20" i="22"/>
  <c r="N22" i="22"/>
  <c r="O22" i="22"/>
  <c r="O24" i="22"/>
  <c r="N24" i="22"/>
  <c r="O32" i="22"/>
  <c r="N32" i="22"/>
  <c r="D40" i="20"/>
  <c r="O14" i="21"/>
  <c r="N14" i="21"/>
  <c r="O22" i="21"/>
  <c r="N22" i="21"/>
  <c r="N26" i="21"/>
  <c r="O26" i="21"/>
  <c r="O28" i="21"/>
  <c r="N28" i="21"/>
  <c r="O30" i="21"/>
  <c r="N30" i="21"/>
  <c r="N34" i="21"/>
  <c r="O34" i="21"/>
  <c r="O36" i="21"/>
  <c r="N36" i="21"/>
  <c r="N38" i="21"/>
  <c r="O38" i="21"/>
  <c r="O9" i="21"/>
  <c r="N9" i="21"/>
  <c r="N25" i="21"/>
  <c r="O25" i="21"/>
  <c r="O27" i="21"/>
  <c r="N27" i="21"/>
  <c r="N29" i="21"/>
  <c r="O29" i="21"/>
  <c r="O31" i="21"/>
  <c r="N31" i="21"/>
  <c r="O35" i="21"/>
  <c r="N35" i="21"/>
  <c r="L11" i="7"/>
  <c r="H11" i="7" s="1"/>
  <c r="O11" i="21"/>
  <c r="N11" i="21"/>
  <c r="O13" i="21"/>
  <c r="N13" i="21"/>
  <c r="O15" i="21"/>
  <c r="N15" i="21"/>
  <c r="O17" i="21"/>
  <c r="N17" i="21"/>
  <c r="O19" i="21"/>
  <c r="N19" i="21"/>
  <c r="O21" i="21"/>
  <c r="N21" i="21"/>
  <c r="N23" i="21"/>
  <c r="O23" i="21"/>
  <c r="O33" i="21"/>
  <c r="N33" i="21"/>
  <c r="O37" i="21"/>
  <c r="N37" i="21"/>
  <c r="O8" i="21"/>
  <c r="N8" i="21"/>
  <c r="N10" i="21"/>
  <c r="O10" i="21"/>
  <c r="O12" i="21"/>
  <c r="N12" i="21"/>
  <c r="O16" i="21"/>
  <c r="N16" i="21"/>
  <c r="N18" i="21"/>
  <c r="O18" i="21"/>
  <c r="N20" i="21"/>
  <c r="O20" i="21"/>
  <c r="O24" i="21"/>
  <c r="N24" i="21"/>
  <c r="O32" i="21"/>
  <c r="N32" i="21"/>
  <c r="O20" i="20"/>
  <c r="N20" i="20"/>
  <c r="O26" i="20"/>
  <c r="N26" i="20"/>
  <c r="O30" i="20"/>
  <c r="N30" i="20"/>
  <c r="O15" i="20"/>
  <c r="N15" i="20"/>
  <c r="O19" i="20"/>
  <c r="N19" i="20"/>
  <c r="O23" i="20"/>
  <c r="N23" i="20"/>
  <c r="N29" i="20"/>
  <c r="O29" i="20"/>
  <c r="O31" i="20"/>
  <c r="N31" i="20"/>
  <c r="N33" i="20"/>
  <c r="O33" i="20"/>
  <c r="O35" i="20"/>
  <c r="N35" i="20"/>
  <c r="N37" i="20"/>
  <c r="O37" i="20"/>
  <c r="N9" i="20"/>
  <c r="O9" i="20"/>
  <c r="O11" i="20"/>
  <c r="N11" i="20"/>
  <c r="N13" i="20"/>
  <c r="O13" i="20"/>
  <c r="O17" i="20"/>
  <c r="N17" i="20"/>
  <c r="O21" i="20"/>
  <c r="N21" i="20"/>
  <c r="O25" i="20"/>
  <c r="N25" i="20"/>
  <c r="O27" i="20"/>
  <c r="N27" i="20"/>
  <c r="O8" i="20"/>
  <c r="N8" i="20"/>
  <c r="O10" i="20"/>
  <c r="N10" i="20"/>
  <c r="N12" i="20"/>
  <c r="O12" i="20"/>
  <c r="O14" i="20"/>
  <c r="N14" i="20"/>
  <c r="N16" i="20"/>
  <c r="O16" i="20"/>
  <c r="O18" i="20"/>
  <c r="N18" i="20"/>
  <c r="O22" i="20"/>
  <c r="N22" i="20"/>
  <c r="N24" i="20"/>
  <c r="O24" i="20"/>
  <c r="O28" i="20"/>
  <c r="N28" i="20"/>
  <c r="O32" i="20"/>
  <c r="N32" i="20"/>
  <c r="O34" i="20"/>
  <c r="N34" i="20"/>
  <c r="O36" i="20"/>
  <c r="N36" i="20"/>
  <c r="O38" i="20"/>
  <c r="N38" i="20"/>
  <c r="O10" i="7"/>
  <c r="O9" i="7"/>
  <c r="B13" i="7"/>
  <c r="I13" i="7" s="1"/>
  <c r="C12" i="7"/>
  <c r="O8" i="7"/>
  <c r="N8" i="7"/>
  <c r="J13" i="7" l="1"/>
  <c r="K13" i="7" s="1"/>
  <c r="M11" i="7"/>
  <c r="N11" i="7" s="1"/>
  <c r="N39" i="26"/>
  <c r="O39" i="26"/>
  <c r="O40" i="26" s="1"/>
  <c r="O39" i="25"/>
  <c r="O40" i="25" s="1"/>
  <c r="N39" i="25"/>
  <c r="N40" i="25" s="1"/>
  <c r="N39" i="24"/>
  <c r="N40" i="24" s="1"/>
  <c r="O39" i="24"/>
  <c r="O40" i="24" s="1"/>
  <c r="N39" i="23"/>
  <c r="N40" i="23" s="1"/>
  <c r="O39" i="23"/>
  <c r="O40" i="23" s="1"/>
  <c r="N39" i="22"/>
  <c r="N40" i="22" s="1"/>
  <c r="O39" i="22"/>
  <c r="O40" i="22" s="1"/>
  <c r="N39" i="21"/>
  <c r="N40" i="21" s="1"/>
  <c r="O39" i="21"/>
  <c r="O40" i="21" s="1"/>
  <c r="N39" i="20"/>
  <c r="N40" i="20" s="1"/>
  <c r="O39" i="20"/>
  <c r="O40" i="20" s="1"/>
  <c r="L12" i="7"/>
  <c r="C13" i="7"/>
  <c r="B14" i="7"/>
  <c r="I14" i="7" s="1"/>
  <c r="O11" i="7" l="1"/>
  <c r="J14" i="7"/>
  <c r="K14" i="7"/>
  <c r="N40" i="26"/>
  <c r="L13" i="7"/>
  <c r="M13" i="7" s="1"/>
  <c r="O13" i="7" s="1"/>
  <c r="H12" i="7"/>
  <c r="M12" i="7"/>
  <c r="B15" i="7"/>
  <c r="I15" i="7" s="1"/>
  <c r="C14" i="7"/>
  <c r="J15" i="7" l="1"/>
  <c r="K15" i="7" s="1"/>
  <c r="H13" i="7"/>
  <c r="N13" i="7"/>
  <c r="L14" i="7"/>
  <c r="N12" i="7"/>
  <c r="O12" i="7"/>
  <c r="B16" i="7"/>
  <c r="I16" i="7" s="1"/>
  <c r="C15" i="7"/>
  <c r="J16" i="7" l="1"/>
  <c r="K16" i="7" s="1"/>
  <c r="H14" i="7"/>
  <c r="L15" i="7"/>
  <c r="M15" i="7" s="1"/>
  <c r="O15" i="7" s="1"/>
  <c r="M14" i="7"/>
  <c r="O14" i="7" s="1"/>
  <c r="C16" i="7"/>
  <c r="B17" i="7"/>
  <c r="I17" i="7" s="1"/>
  <c r="H15" i="7" l="1"/>
  <c r="J17" i="7"/>
  <c r="K17" i="7" s="1"/>
  <c r="N15" i="7"/>
  <c r="N14" i="7"/>
  <c r="L16" i="7"/>
  <c r="M16" i="7" s="1"/>
  <c r="N16" i="7" s="1"/>
  <c r="C17" i="7"/>
  <c r="B18" i="7"/>
  <c r="I18" i="7" s="1"/>
  <c r="M17" i="7"/>
  <c r="N17" i="7" s="1"/>
  <c r="J18" i="7" l="1"/>
  <c r="K18" i="7" s="1"/>
  <c r="L17" i="7"/>
  <c r="O17" i="7" s="1"/>
  <c r="H16" i="7"/>
  <c r="O16" i="7"/>
  <c r="C18" i="7"/>
  <c r="B19" i="7"/>
  <c r="I19" i="7" s="1"/>
  <c r="J19" i="7" l="1"/>
  <c r="K19" i="7" s="1"/>
  <c r="H17" i="7"/>
  <c r="L18" i="7"/>
  <c r="M18" i="7" s="1"/>
  <c r="N18" i="7" s="1"/>
  <c r="C19" i="7"/>
  <c r="B20" i="7"/>
  <c r="I20" i="7" s="1"/>
  <c r="J20" i="7" l="1"/>
  <c r="K20" i="7" s="1"/>
  <c r="O18" i="7"/>
  <c r="L19" i="7"/>
  <c r="H19" i="7" s="1"/>
  <c r="H18" i="7"/>
  <c r="M19" i="7"/>
  <c r="N19" i="7" s="1"/>
  <c r="B21" i="7"/>
  <c r="I21" i="7" s="1"/>
  <c r="C20" i="7"/>
  <c r="J21" i="7" l="1"/>
  <c r="K21" i="7" s="1"/>
  <c r="L20" i="7"/>
  <c r="M20" i="7" s="1"/>
  <c r="N20" i="7" s="1"/>
  <c r="O19" i="7"/>
  <c r="C21" i="7"/>
  <c r="B22" i="7"/>
  <c r="I22" i="7" s="1"/>
  <c r="J22" i="7" l="1"/>
  <c r="K22" i="7" s="1"/>
  <c r="L21" i="7"/>
  <c r="M21" i="7" s="1"/>
  <c r="N21" i="7" s="1"/>
  <c r="H20" i="7"/>
  <c r="O20" i="7"/>
  <c r="B23" i="7"/>
  <c r="I23" i="7" s="1"/>
  <c r="C22" i="7"/>
  <c r="J23" i="7" l="1"/>
  <c r="K23" i="7" s="1"/>
  <c r="H21" i="7"/>
  <c r="O21" i="7"/>
  <c r="L22" i="7"/>
  <c r="C23" i="7"/>
  <c r="B24" i="7"/>
  <c r="I24" i="7" s="1"/>
  <c r="J24" i="7" l="1"/>
  <c r="K24" i="7" s="1"/>
  <c r="L23" i="7"/>
  <c r="M23" i="7" s="1"/>
  <c r="N23" i="7" s="1"/>
  <c r="H22" i="7"/>
  <c r="M22" i="7"/>
  <c r="C24" i="7"/>
  <c r="B25" i="7"/>
  <c r="I25" i="7" s="1"/>
  <c r="J25" i="7" l="1"/>
  <c r="K25" i="7" s="1"/>
  <c r="H23" i="7"/>
  <c r="O23" i="7"/>
  <c r="L24" i="7"/>
  <c r="N22" i="7"/>
  <c r="O22" i="7"/>
  <c r="B26" i="7"/>
  <c r="I26" i="7" s="1"/>
  <c r="C25" i="7"/>
  <c r="J26" i="7" l="1"/>
  <c r="K26" i="7" s="1"/>
  <c r="H24" i="7"/>
  <c r="M24" i="7"/>
  <c r="N24" i="7" s="1"/>
  <c r="L25" i="7"/>
  <c r="M25" i="7" s="1"/>
  <c r="N25" i="7" s="1"/>
  <c r="B27" i="7"/>
  <c r="I27" i="7" s="1"/>
  <c r="C26" i="7"/>
  <c r="H25" i="7" l="1"/>
  <c r="J27" i="7"/>
  <c r="K27" i="7" s="1"/>
  <c r="O24" i="7"/>
  <c r="O25" i="7"/>
  <c r="L26" i="7"/>
  <c r="B28" i="7"/>
  <c r="I28" i="7" s="1"/>
  <c r="C27" i="7"/>
  <c r="J28" i="7" l="1"/>
  <c r="K28" i="7" s="1"/>
  <c r="H26" i="7"/>
  <c r="L27" i="7"/>
  <c r="M27" i="7" s="1"/>
  <c r="N27" i="7" s="1"/>
  <c r="M26" i="7"/>
  <c r="O26" i="7" s="1"/>
  <c r="B29" i="7"/>
  <c r="I29" i="7" s="1"/>
  <c r="C28" i="7"/>
  <c r="J29" i="7" l="1"/>
  <c r="K29" i="7" s="1"/>
  <c r="H27" i="7"/>
  <c r="N26" i="7"/>
  <c r="L28" i="7"/>
  <c r="O27" i="7"/>
  <c r="B30" i="7"/>
  <c r="I30" i="7" s="1"/>
  <c r="C29" i="7"/>
  <c r="J30" i="7" l="1"/>
  <c r="K30" i="7" s="1"/>
  <c r="L29" i="7"/>
  <c r="M29" i="7" s="1"/>
  <c r="O29" i="7" s="1"/>
  <c r="H28" i="7"/>
  <c r="M28" i="7"/>
  <c r="B31" i="7"/>
  <c r="I31" i="7" s="1"/>
  <c r="C30" i="7"/>
  <c r="J31" i="7" l="1"/>
  <c r="K31" i="7" s="1"/>
  <c r="H29" i="7"/>
  <c r="L30" i="7"/>
  <c r="N29" i="7"/>
  <c r="N28" i="7"/>
  <c r="O28" i="7"/>
  <c r="M30" i="7"/>
  <c r="N30" i="7" s="1"/>
  <c r="B32" i="7"/>
  <c r="I32" i="7" s="1"/>
  <c r="M31" i="7"/>
  <c r="C31" i="7"/>
  <c r="J32" i="7" l="1"/>
  <c r="K32" i="7" s="1"/>
  <c r="H30" i="7"/>
  <c r="L31" i="7"/>
  <c r="O31" i="7" s="1"/>
  <c r="O30" i="7"/>
  <c r="N31" i="7"/>
  <c r="B33" i="7"/>
  <c r="I33" i="7" s="1"/>
  <c r="C32" i="7"/>
  <c r="H31" i="7" l="1"/>
  <c r="J33" i="7"/>
  <c r="K33" i="7" s="1"/>
  <c r="L32" i="7"/>
  <c r="B34" i="7"/>
  <c r="I34" i="7" s="1"/>
  <c r="C33" i="7"/>
  <c r="J34" i="7" l="1"/>
  <c r="K34" i="7" s="1"/>
  <c r="H32" i="7"/>
  <c r="M32" i="7"/>
  <c r="O32" i="7" s="1"/>
  <c r="B35" i="7"/>
  <c r="I35" i="7" s="1"/>
  <c r="C34" i="7"/>
  <c r="J35" i="7" l="1"/>
  <c r="K35" i="7" s="1"/>
  <c r="N32" i="7"/>
  <c r="L33" i="7"/>
  <c r="M33" i="7" s="1"/>
  <c r="O33" i="7" s="1"/>
  <c r="L34" i="7"/>
  <c r="C35" i="7"/>
  <c r="B36" i="7"/>
  <c r="I36" i="7" s="1"/>
  <c r="J36" i="7" l="1"/>
  <c r="K36" i="7" s="1"/>
  <c r="N33" i="7"/>
  <c r="H33" i="7"/>
  <c r="L35" i="7"/>
  <c r="M35" i="7" s="1"/>
  <c r="N35" i="7" s="1"/>
  <c r="H34" i="7"/>
  <c r="M34" i="7"/>
  <c r="B37" i="7"/>
  <c r="I37" i="7" s="1"/>
  <c r="C36" i="7"/>
  <c r="J37" i="7" l="1"/>
  <c r="K37" i="7" s="1"/>
  <c r="O35" i="7"/>
  <c r="H35" i="7"/>
  <c r="L36" i="7"/>
  <c r="H36" i="7" s="1"/>
  <c r="O34" i="7"/>
  <c r="N34" i="7"/>
  <c r="C37" i="7"/>
  <c r="B38" i="7"/>
  <c r="I38" i="7" s="1"/>
  <c r="J38" i="7" l="1"/>
  <c r="K38" i="7" s="1"/>
  <c r="L37" i="7"/>
  <c r="M36" i="7"/>
  <c r="O36" i="7" s="1"/>
  <c r="M38" i="7"/>
  <c r="N38" i="7" s="1"/>
  <c r="C38" i="7"/>
  <c r="H37" i="7" l="1"/>
  <c r="M37" i="7"/>
  <c r="O37" i="7" s="1"/>
  <c r="K39" i="7"/>
  <c r="K40" i="7" s="1"/>
  <c r="N36" i="7"/>
  <c r="L38" i="7"/>
  <c r="O38" i="7" s="1"/>
  <c r="D40" i="7"/>
  <c r="N37" i="7" l="1"/>
  <c r="N39" i="7" s="1"/>
  <c r="N40" i="7" s="1"/>
  <c r="O39" i="7"/>
  <c r="O40" i="7" s="1"/>
  <c r="H38" i="7"/>
  <c r="L39" i="7"/>
  <c r="L40" i="7" s="1"/>
  <c r="E40" i="7"/>
  <c r="E40" i="24"/>
  <c r="E40" i="22"/>
  <c r="E40" i="26"/>
  <c r="E40" i="20"/>
  <c r="E40" i="21"/>
  <c r="E40" i="23"/>
  <c r="E40" i="25"/>
  <c r="H40" i="26" l="1"/>
  <c r="G40" i="26" s="1"/>
  <c r="I40" i="26" s="1"/>
  <c r="H40" i="25"/>
  <c r="G40" i="25" s="1"/>
  <c r="I40" i="25" s="1"/>
  <c r="H40" i="24"/>
  <c r="G40" i="24" s="1"/>
  <c r="I40" i="24" s="1"/>
  <c r="H40" i="23"/>
  <c r="G40" i="23" s="1"/>
  <c r="I40" i="23" s="1"/>
  <c r="H40" i="22"/>
  <c r="G40" i="22" s="1"/>
  <c r="I40" i="22" s="1"/>
  <c r="H40" i="21"/>
  <c r="G40" i="21" s="1"/>
  <c r="I40" i="21" s="1"/>
  <c r="H40" i="20"/>
  <c r="G40" i="20" s="1"/>
  <c r="I40" i="20" s="1"/>
  <c r="H40" i="7"/>
  <c r="G40" i="7" s="1"/>
  <c r="I40" i="7" s="1"/>
  <c r="N41" i="7" l="1"/>
  <c r="K41" i="7"/>
  <c r="O41" i="7"/>
  <c r="K41" i="21"/>
  <c r="N41" i="21"/>
  <c r="O41" i="21"/>
  <c r="N41" i="23"/>
  <c r="O41" i="23"/>
  <c r="K41" i="23"/>
  <c r="K41" i="25"/>
  <c r="N41" i="25"/>
  <c r="O41" i="25"/>
  <c r="O41" i="20"/>
  <c r="K41" i="20"/>
  <c r="N41" i="20"/>
  <c r="N41" i="22"/>
  <c r="O41" i="22"/>
  <c r="K41" i="22"/>
  <c r="K41" i="24"/>
  <c r="N41" i="24"/>
  <c r="O41" i="24"/>
  <c r="O41" i="26"/>
  <c r="K41" i="26"/>
  <c r="N41" i="26"/>
</calcChain>
</file>

<file path=xl/sharedStrings.xml><?xml version="1.0" encoding="utf-8"?>
<sst xmlns="http://schemas.openxmlformats.org/spreadsheetml/2006/main" count="304" uniqueCount="55">
  <si>
    <t xml:space="preserve">Data </t>
  </si>
  <si>
    <t>Dia Semana</t>
  </si>
  <si>
    <t>Entrada</t>
  </si>
  <si>
    <t>Saída</t>
  </si>
  <si>
    <t>H. Trab.</t>
  </si>
  <si>
    <t>H. Normais</t>
  </si>
  <si>
    <t>H. Extras</t>
  </si>
  <si>
    <t>H. Normal</t>
  </si>
  <si>
    <t>Ano</t>
  </si>
  <si>
    <t>Sábados:</t>
  </si>
  <si>
    <t>Ano Novo</t>
  </si>
  <si>
    <t>Tiradentes</t>
  </si>
  <si>
    <t>Dia do Trabalho</t>
  </si>
  <si>
    <t>Independência</t>
  </si>
  <si>
    <t>Padroeira do Brasil</t>
  </si>
  <si>
    <t>Finados</t>
  </si>
  <si>
    <t>Proclamação da República</t>
  </si>
  <si>
    <t>Natal</t>
  </si>
  <si>
    <t>Terça-Feira de Carnaval</t>
  </si>
  <si>
    <t>Páscoa</t>
  </si>
  <si>
    <t>HE Dom e Fer</t>
  </si>
  <si>
    <t>Corpus Christi</t>
  </si>
  <si>
    <t>Feriados Nacionais</t>
  </si>
  <si>
    <t>x</t>
  </si>
  <si>
    <t>Sexta-Feira Santa</t>
  </si>
  <si>
    <t>Feriado 1</t>
  </si>
  <si>
    <t>Feriado 2</t>
  </si>
  <si>
    <t>Feriado 3</t>
  </si>
  <si>
    <t>Feriado 4</t>
  </si>
  <si>
    <t>Móveis</t>
  </si>
  <si>
    <t>Fixos</t>
  </si>
  <si>
    <t>DIA</t>
  </si>
  <si>
    <t>MÊS</t>
  </si>
  <si>
    <t>Feriados Nacionais, Municipais e Estadual</t>
  </si>
  <si>
    <t>Horas Diurnas</t>
  </si>
  <si>
    <t>Hora Ficta</t>
  </si>
  <si>
    <t>Horas Noturnas</t>
  </si>
  <si>
    <t>Horário Noturno</t>
  </si>
  <si>
    <t>Ano:</t>
  </si>
  <si>
    <t>Mês:</t>
  </si>
  <si>
    <t>fer</t>
  </si>
  <si>
    <t>dom</t>
  </si>
  <si>
    <t>X</t>
  </si>
  <si>
    <t>mês</t>
  </si>
  <si>
    <t>dias úteis</t>
  </si>
  <si>
    <t>repousos</t>
  </si>
  <si>
    <t>Término</t>
  </si>
  <si>
    <t>Início</t>
  </si>
  <si>
    <t>Total:</t>
  </si>
  <si>
    <t>Decimal:</t>
  </si>
  <si>
    <t>Dsr:</t>
  </si>
  <si>
    <t>Início:</t>
  </si>
  <si>
    <t>Fim:</t>
  </si>
  <si>
    <t>H. Not. s/ red.</t>
  </si>
  <si>
    <t>dsr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</si>
</sst>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"/>
    <numFmt numFmtId="165" formatCode="[hh]:mm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Calibri"/>
      <family val="2"/>
    </font>
    <font>
      <sz val="10"/>
      <name val="Arial"/>
      <family val="2"/>
    </font>
    <font>
      <b/>
      <sz val="10"/>
      <color indexed="62"/>
      <name val="Calibri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2" fillId="8" borderId="0" applyNumberFormat="0" applyBorder="0" applyAlignment="0" applyProtection="0"/>
  </cellStyleXfs>
  <cellXfs count="150">
    <xf numFmtId="0" fontId="0" fillId="0" borderId="0" xfId="0"/>
    <xf numFmtId="0" fontId="5" fillId="0" borderId="0" xfId="0" quotePrefix="1" applyFont="1" applyAlignment="1">
      <alignment vertical="center"/>
    </xf>
    <xf numFmtId="0" fontId="0" fillId="3" borderId="0" xfId="0" applyFill="1"/>
    <xf numFmtId="0" fontId="6" fillId="3" borderId="0" xfId="0" applyFont="1" applyFill="1"/>
    <xf numFmtId="0" fontId="7" fillId="0" borderId="0" xfId="0" applyFont="1" applyAlignment="1">
      <alignment horizontal="right" vertical="center"/>
    </xf>
    <xf numFmtId="0" fontId="3" fillId="4" borderId="3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quotePrefix="1" applyFont="1"/>
    <xf numFmtId="0" fontId="3" fillId="0" borderId="0" xfId="0" applyFont="1" applyAlignment="1">
      <alignment horizontal="right" inden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center"/>
    </xf>
    <xf numFmtId="14" fontId="6" fillId="0" borderId="0" xfId="0" quotePrefix="1" applyNumberFormat="1" applyFont="1" applyFill="1"/>
    <xf numFmtId="14" fontId="6" fillId="0" borderId="0" xfId="0" quotePrefix="1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7" xfId="0" applyFill="1" applyBorder="1" applyAlignment="1">
      <alignment horizontal="center"/>
    </xf>
    <xf numFmtId="0" fontId="2" fillId="6" borderId="2" xfId="2" applyBorder="1" applyAlignment="1">
      <alignment horizontal="left" indent="1"/>
    </xf>
    <xf numFmtId="14" fontId="2" fillId="6" borderId="2" xfId="2" applyNumberFormat="1" applyBorder="1"/>
    <xf numFmtId="0" fontId="2" fillId="7" borderId="1" xfId="3" applyBorder="1" applyAlignment="1">
      <alignment horizontal="left" indent="1"/>
    </xf>
    <xf numFmtId="14" fontId="2" fillId="7" borderId="1" xfId="3" applyNumberFormat="1" applyBorder="1"/>
    <xf numFmtId="0" fontId="2" fillId="7" borderId="2" xfId="3" applyBorder="1" applyAlignment="1">
      <alignment horizontal="left" indent="1"/>
    </xf>
    <xf numFmtId="14" fontId="2" fillId="7" borderId="2" xfId="3" applyNumberFormat="1" applyBorder="1"/>
    <xf numFmtId="0" fontId="14" fillId="8" borderId="1" xfId="4" applyFont="1" applyBorder="1" applyAlignment="1">
      <alignment horizontal="left" indent="1"/>
    </xf>
    <xf numFmtId="14" fontId="14" fillId="8" borderId="1" xfId="4" applyNumberFormat="1" applyFont="1" applyBorder="1"/>
    <xf numFmtId="0" fontId="14" fillId="8" borderId="2" xfId="4" applyFont="1" applyBorder="1" applyAlignment="1">
      <alignment horizontal="left" indent="1"/>
    </xf>
    <xf numFmtId="14" fontId="14" fillId="8" borderId="2" xfId="4" applyNumberFormat="1" applyFont="1" applyBorder="1"/>
    <xf numFmtId="0" fontId="14" fillId="8" borderId="1" xfId="4" applyFont="1" applyBorder="1" applyAlignment="1">
      <alignment horizontal="center"/>
    </xf>
    <xf numFmtId="0" fontId="14" fillId="8" borderId="2" xfId="4" applyFont="1" applyBorder="1" applyAlignment="1">
      <alignment horizontal="center"/>
    </xf>
    <xf numFmtId="0" fontId="2" fillId="6" borderId="2" xfId="2" applyBorder="1" applyAlignment="1">
      <alignment horizontal="center"/>
    </xf>
    <xf numFmtId="0" fontId="2" fillId="7" borderId="2" xfId="3" applyBorder="1" applyAlignment="1">
      <alignment horizontal="center" vertical="center"/>
    </xf>
    <xf numFmtId="0" fontId="14" fillId="8" borderId="4" xfId="4" applyFont="1" applyBorder="1" applyAlignment="1">
      <alignment horizontal="center"/>
    </xf>
    <xf numFmtId="0" fontId="14" fillId="8" borderId="4" xfId="4" applyFont="1" applyBorder="1" applyAlignment="1">
      <alignment horizontal="left" indent="1"/>
    </xf>
    <xf numFmtId="14" fontId="14" fillId="8" borderId="4" xfId="4" applyNumberFormat="1" applyFont="1" applyBorder="1"/>
    <xf numFmtId="0" fontId="2" fillId="7" borderId="1" xfId="3" applyBorder="1" applyAlignment="1">
      <alignment horizontal="center"/>
    </xf>
    <xf numFmtId="0" fontId="2" fillId="7" borderId="4" xfId="3" applyBorder="1" applyAlignment="1">
      <alignment horizontal="center"/>
    </xf>
    <xf numFmtId="0" fontId="2" fillId="7" borderId="4" xfId="3" applyBorder="1" applyAlignment="1">
      <alignment horizontal="left" indent="1"/>
    </xf>
    <xf numFmtId="14" fontId="2" fillId="7" borderId="4" xfId="3" applyNumberFormat="1" applyBorder="1"/>
    <xf numFmtId="0" fontId="2" fillId="6" borderId="12" xfId="2" applyBorder="1" applyAlignment="1">
      <alignment horizontal="center"/>
    </xf>
    <xf numFmtId="0" fontId="2" fillId="6" borderId="12" xfId="2" applyBorder="1" applyAlignment="1">
      <alignment horizontal="left" indent="1"/>
    </xf>
    <xf numFmtId="14" fontId="2" fillId="6" borderId="12" xfId="2" applyNumberFormat="1" applyBorder="1"/>
    <xf numFmtId="0" fontId="2" fillId="6" borderId="8" xfId="2" applyBorder="1" applyAlignment="1">
      <alignment horizontal="center"/>
    </xf>
    <xf numFmtId="0" fontId="2" fillId="6" borderId="9" xfId="2" applyBorder="1" applyAlignment="1">
      <alignment horizontal="center"/>
    </xf>
    <xf numFmtId="0" fontId="2" fillId="6" borderId="4" xfId="2" applyBorder="1" applyAlignment="1">
      <alignment horizontal="left" indent="1"/>
    </xf>
    <xf numFmtId="14" fontId="2" fillId="6" borderId="14" xfId="2" applyNumberFormat="1" applyBorder="1"/>
    <xf numFmtId="0" fontId="2" fillId="6" borderId="10" xfId="2" applyBorder="1" applyAlignment="1">
      <alignment horizontal="center"/>
    </xf>
    <xf numFmtId="0" fontId="14" fillId="8" borderId="3" xfId="4" applyFont="1" applyBorder="1" applyAlignment="1">
      <alignment horizontal="center" vertical="center"/>
    </xf>
    <xf numFmtId="0" fontId="11" fillId="6" borderId="16" xfId="2" applyFont="1" applyBorder="1" applyAlignment="1">
      <alignment horizontal="centerContinuous"/>
    </xf>
    <xf numFmtId="0" fontId="11" fillId="6" borderId="14" xfId="2" applyFont="1" applyBorder="1"/>
    <xf numFmtId="14" fontId="11" fillId="6" borderId="4" xfId="2" applyNumberFormat="1" applyFont="1" applyBorder="1" applyAlignment="1">
      <alignment horizontal="right" indent="1"/>
    </xf>
    <xf numFmtId="0" fontId="15" fillId="0" borderId="0" xfId="0" applyFont="1"/>
    <xf numFmtId="14" fontId="15" fillId="0" borderId="0" xfId="0" applyNumberFormat="1" applyFont="1"/>
    <xf numFmtId="0" fontId="6" fillId="3" borderId="0" xfId="0" applyFont="1" applyFill="1" applyAlignment="1">
      <alignment horizontal="right" indent="1"/>
    </xf>
    <xf numFmtId="0" fontId="17" fillId="2" borderId="0" xfId="0" applyFont="1" applyFill="1"/>
    <xf numFmtId="20" fontId="17" fillId="2" borderId="0" xfId="0" applyNumberFormat="1" applyFont="1" applyFill="1"/>
    <xf numFmtId="14" fontId="16" fillId="0" borderId="1" xfId="0" applyNumberFormat="1" applyFont="1" applyBorder="1"/>
    <xf numFmtId="164" fontId="16" fillId="0" borderId="1" xfId="0" applyNumberFormat="1" applyFont="1" applyBorder="1" applyAlignment="1">
      <alignment horizontal="right"/>
    </xf>
    <xf numFmtId="20" fontId="16" fillId="9" borderId="1" xfId="0" applyNumberFormat="1" applyFont="1" applyFill="1" applyBorder="1"/>
    <xf numFmtId="20" fontId="16" fillId="0" borderId="1" xfId="0" applyNumberFormat="1" applyFont="1" applyFill="1" applyBorder="1"/>
    <xf numFmtId="20" fontId="16" fillId="0" borderId="1" xfId="0" quotePrefix="1" applyNumberFormat="1" applyFont="1" applyBorder="1" applyAlignment="1">
      <alignment horizontal="center"/>
    </xf>
    <xf numFmtId="20" fontId="16" fillId="0" borderId="1" xfId="0" quotePrefix="1" applyNumberFormat="1" applyFont="1" applyBorder="1" applyAlignment="1">
      <alignment horizontal="center" vertical="center"/>
    </xf>
    <xf numFmtId="20" fontId="16" fillId="0" borderId="1" xfId="0" applyNumberFormat="1" applyFont="1" applyBorder="1" applyAlignment="1">
      <alignment horizontal="center"/>
    </xf>
    <xf numFmtId="14" fontId="16" fillId="0" borderId="2" xfId="0" applyNumberFormat="1" applyFont="1" applyBorder="1"/>
    <xf numFmtId="164" fontId="16" fillId="0" borderId="2" xfId="0" applyNumberFormat="1" applyFont="1" applyBorder="1" applyAlignment="1">
      <alignment horizontal="right"/>
    </xf>
    <xf numFmtId="20" fontId="16" fillId="9" borderId="2" xfId="0" applyNumberFormat="1" applyFont="1" applyFill="1" applyBorder="1"/>
    <xf numFmtId="20" fontId="16" fillId="0" borderId="2" xfId="0" applyNumberFormat="1" applyFont="1" applyFill="1" applyBorder="1"/>
    <xf numFmtId="20" fontId="16" fillId="0" borderId="2" xfId="0" quotePrefix="1" applyNumberFormat="1" applyFont="1" applyBorder="1" applyAlignment="1">
      <alignment horizontal="center"/>
    </xf>
    <xf numFmtId="20" fontId="16" fillId="0" borderId="2" xfId="0" quotePrefix="1" applyNumberFormat="1" applyFont="1" applyBorder="1" applyAlignment="1">
      <alignment horizontal="center" vertical="center"/>
    </xf>
    <xf numFmtId="20" fontId="16" fillId="0" borderId="2" xfId="0" applyNumberFormat="1" applyFont="1" applyBorder="1" applyAlignment="1">
      <alignment horizontal="center"/>
    </xf>
    <xf numFmtId="14" fontId="16" fillId="0" borderId="2" xfId="0" applyNumberFormat="1" applyFont="1" applyFill="1" applyBorder="1"/>
    <xf numFmtId="14" fontId="16" fillId="0" borderId="4" xfId="0" applyNumberFormat="1" applyFont="1" applyFill="1" applyBorder="1"/>
    <xf numFmtId="164" fontId="16" fillId="0" borderId="4" xfId="0" applyNumberFormat="1" applyFont="1" applyBorder="1" applyAlignment="1">
      <alignment horizontal="right"/>
    </xf>
    <xf numFmtId="20" fontId="16" fillId="9" borderId="4" xfId="0" applyNumberFormat="1" applyFont="1" applyFill="1" applyBorder="1"/>
    <xf numFmtId="20" fontId="16" fillId="0" borderId="4" xfId="0" applyNumberFormat="1" applyFont="1" applyFill="1" applyBorder="1"/>
    <xf numFmtId="20" fontId="16" fillId="0" borderId="4" xfId="0" quotePrefix="1" applyNumberFormat="1" applyFont="1" applyBorder="1" applyAlignment="1">
      <alignment horizontal="center"/>
    </xf>
    <xf numFmtId="20" fontId="16" fillId="0" borderId="4" xfId="0" quotePrefix="1" applyNumberFormat="1" applyFont="1" applyBorder="1" applyAlignment="1">
      <alignment horizontal="center" vertical="center"/>
    </xf>
    <xf numFmtId="20" fontId="16" fillId="0" borderId="4" xfId="0" applyNumberFormat="1" applyFont="1" applyBorder="1" applyAlignment="1">
      <alignment horizontal="center"/>
    </xf>
    <xf numFmtId="0" fontId="1" fillId="6" borderId="13" xfId="2" applyFont="1" applyBorder="1" applyAlignment="1">
      <alignment horizontal="center" vertical="center"/>
    </xf>
    <xf numFmtId="165" fontId="0" fillId="0" borderId="0" xfId="0" applyNumberFormat="1"/>
    <xf numFmtId="165" fontId="16" fillId="9" borderId="1" xfId="0" applyNumberFormat="1" applyFont="1" applyFill="1" applyBorder="1"/>
    <xf numFmtId="165" fontId="16" fillId="9" borderId="2" xfId="0" applyNumberFormat="1" applyFont="1" applyFill="1" applyBorder="1"/>
    <xf numFmtId="165" fontId="16" fillId="9" borderId="4" xfId="0" applyNumberFormat="1" applyFont="1" applyFill="1" applyBorder="1"/>
    <xf numFmtId="0" fontId="17" fillId="2" borderId="0" xfId="0" applyFont="1" applyFill="1" applyProtection="1">
      <protection locked="0"/>
    </xf>
    <xf numFmtId="20" fontId="17" fillId="2" borderId="0" xfId="0" applyNumberFormat="1" applyFont="1" applyFill="1" applyProtection="1">
      <protection locked="0"/>
    </xf>
    <xf numFmtId="20" fontId="16" fillId="9" borderId="1" xfId="0" applyNumberFormat="1" applyFont="1" applyFill="1" applyBorder="1" applyProtection="1">
      <protection locked="0"/>
    </xf>
    <xf numFmtId="165" fontId="16" fillId="9" borderId="1" xfId="0" applyNumberFormat="1" applyFont="1" applyFill="1" applyBorder="1" applyProtection="1">
      <protection locked="0"/>
    </xf>
    <xf numFmtId="20" fontId="16" fillId="9" borderId="2" xfId="0" applyNumberFormat="1" applyFont="1" applyFill="1" applyBorder="1" applyProtection="1">
      <protection locked="0"/>
    </xf>
    <xf numFmtId="165" fontId="16" fillId="9" borderId="2" xfId="0" applyNumberFormat="1" applyFont="1" applyFill="1" applyBorder="1" applyProtection="1">
      <protection locked="0"/>
    </xf>
    <xf numFmtId="20" fontId="16" fillId="9" borderId="4" xfId="0" applyNumberFormat="1" applyFont="1" applyFill="1" applyBorder="1" applyProtection="1">
      <protection locked="0"/>
    </xf>
    <xf numFmtId="165" fontId="16" fillId="9" borderId="4" xfId="0" applyNumberFormat="1" applyFont="1" applyFill="1" applyBorder="1" applyProtection="1"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8" fillId="11" borderId="1" xfId="4" applyFont="1" applyFill="1" applyBorder="1" applyAlignment="1">
      <alignment horizontal="right" vertical="center" indent="1"/>
    </xf>
    <xf numFmtId="0" fontId="0" fillId="12" borderId="21" xfId="0" applyFill="1" applyBorder="1"/>
    <xf numFmtId="0" fontId="0" fillId="12" borderId="22" xfId="0" applyFill="1" applyBorder="1"/>
    <xf numFmtId="0" fontId="0" fillId="12" borderId="18" xfId="0" applyFill="1" applyBorder="1"/>
    <xf numFmtId="0" fontId="13" fillId="12" borderId="2" xfId="0" applyFont="1" applyFill="1" applyBorder="1" applyAlignment="1">
      <alignment horizontal="right" vertical="center" indent="1"/>
    </xf>
    <xf numFmtId="0" fontId="13" fillId="12" borderId="4" xfId="0" applyFont="1" applyFill="1" applyBorder="1" applyAlignment="1">
      <alignment horizontal="right" vertical="center" indent="1"/>
    </xf>
    <xf numFmtId="20" fontId="13" fillId="12" borderId="2" xfId="0" applyNumberFormat="1" applyFont="1" applyFill="1" applyBorder="1" applyAlignment="1">
      <alignment horizontal="right" vertical="center" indent="1"/>
    </xf>
    <xf numFmtId="20" fontId="13" fillId="12" borderId="4" xfId="0" applyNumberFormat="1" applyFont="1" applyFill="1" applyBorder="1" applyAlignment="1">
      <alignment horizontal="right" vertical="center" indent="1"/>
    </xf>
    <xf numFmtId="0" fontId="17" fillId="10" borderId="10" xfId="0" applyFont="1" applyFill="1" applyBorder="1" applyAlignment="1">
      <alignment horizontal="center"/>
    </xf>
    <xf numFmtId="0" fontId="17" fillId="10" borderId="3" xfId="0" applyFont="1" applyFill="1" applyBorder="1" applyAlignment="1">
      <alignment horizontal="center"/>
    </xf>
    <xf numFmtId="0" fontId="17" fillId="10" borderId="6" xfId="0" applyFont="1" applyFill="1" applyBorder="1" applyAlignment="1">
      <alignment horizontal="right"/>
    </xf>
    <xf numFmtId="165" fontId="19" fillId="0" borderId="10" xfId="0" applyNumberFormat="1" applyFont="1" applyBorder="1"/>
    <xf numFmtId="0" fontId="17" fillId="10" borderId="10" xfId="0" applyFont="1" applyFill="1" applyBorder="1" applyAlignment="1">
      <alignment horizontal="right"/>
    </xf>
    <xf numFmtId="14" fontId="17" fillId="9" borderId="3" xfId="0" applyNumberFormat="1" applyFont="1" applyFill="1" applyBorder="1"/>
    <xf numFmtId="0" fontId="17" fillId="0" borderId="3" xfId="0" quotePrefix="1" applyFont="1" applyBorder="1"/>
    <xf numFmtId="0" fontId="17" fillId="0" borderId="3" xfId="0" applyFont="1" applyBorder="1"/>
    <xf numFmtId="2" fontId="19" fillId="0" borderId="3" xfId="0" applyNumberFormat="1" applyFont="1" applyBorder="1"/>
    <xf numFmtId="0" fontId="17" fillId="10" borderId="3" xfId="0" applyFont="1" applyFill="1" applyBorder="1" applyAlignment="1">
      <alignment horizontal="right"/>
    </xf>
    <xf numFmtId="0" fontId="17" fillId="10" borderId="11" xfId="0" applyFont="1" applyFill="1" applyBorder="1" applyAlignment="1">
      <alignment horizontal="right"/>
    </xf>
    <xf numFmtId="0" fontId="17" fillId="10" borderId="7" xfId="0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17" fillId="0" borderId="6" xfId="0" applyFont="1" applyBorder="1"/>
    <xf numFmtId="2" fontId="19" fillId="0" borderId="3" xfId="0" applyNumberFormat="1" applyFont="1" applyBorder="1" applyProtection="1">
      <protection locked="0"/>
    </xf>
    <xf numFmtId="0" fontId="17" fillId="0" borderId="3" xfId="0" applyFont="1" applyBorder="1" applyAlignment="1">
      <alignment horizontal="center"/>
    </xf>
    <xf numFmtId="0" fontId="17" fillId="10" borderId="21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center"/>
    </xf>
    <xf numFmtId="0" fontId="17" fillId="10" borderId="6" xfId="0" applyFont="1" applyFill="1" applyBorder="1" applyAlignment="1">
      <alignment horizontal="center"/>
    </xf>
    <xf numFmtId="0" fontId="17" fillId="10" borderId="5" xfId="0" applyFont="1" applyFill="1" applyBorder="1" applyAlignment="1">
      <alignment horizontal="center"/>
    </xf>
    <xf numFmtId="0" fontId="17" fillId="10" borderId="15" xfId="0" applyFont="1" applyFill="1" applyBorder="1" applyAlignment="1">
      <alignment horizontal="right"/>
    </xf>
    <xf numFmtId="165" fontId="19" fillId="0" borderId="3" xfId="0" applyNumberFormat="1" applyFont="1" applyBorder="1"/>
    <xf numFmtId="20" fontId="17" fillId="0" borderId="3" xfId="0" applyNumberFormat="1" applyFont="1" applyFill="1" applyBorder="1" applyAlignment="1">
      <alignment horizontal="center"/>
    </xf>
    <xf numFmtId="0" fontId="17" fillId="10" borderId="20" xfId="0" applyFont="1" applyFill="1" applyBorder="1" applyAlignment="1">
      <alignment horizontal="right"/>
    </xf>
    <xf numFmtId="0" fontId="17" fillId="10" borderId="19" xfId="0" applyFont="1" applyFill="1" applyBorder="1" applyAlignment="1">
      <alignment horizontal="right"/>
    </xf>
    <xf numFmtId="0" fontId="17" fillId="10" borderId="6" xfId="0" applyFont="1" applyFill="1" applyBorder="1" applyAlignment="1">
      <alignment horizontal="right"/>
    </xf>
    <xf numFmtId="0" fontId="17" fillId="10" borderId="11" xfId="0" applyFont="1" applyFill="1" applyBorder="1" applyAlignment="1">
      <alignment horizontal="right"/>
    </xf>
    <xf numFmtId="20" fontId="16" fillId="0" borderId="1" xfId="0" quotePrefix="1" applyNumberFormat="1" applyFont="1" applyFill="1" applyBorder="1"/>
    <xf numFmtId="0" fontId="6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10" borderId="6" xfId="0" applyFont="1" applyFill="1" applyBorder="1" applyAlignment="1">
      <alignment horizontal="right"/>
    </xf>
    <xf numFmtId="0" fontId="17" fillId="0" borderId="11" xfId="0" applyFont="1" applyBorder="1" applyAlignment="1"/>
    <xf numFmtId="0" fontId="17" fillId="10" borderId="11" xfId="0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8" borderId="1" xfId="4" applyFont="1" applyBorder="1" applyAlignment="1">
      <alignment horizontal="center" vertical="center" textRotation="90"/>
    </xf>
    <xf numFmtId="0" fontId="13" fillId="8" borderId="2" xfId="4" applyFont="1" applyBorder="1" applyAlignment="1">
      <alignment horizontal="center" vertical="center" textRotation="90"/>
    </xf>
    <xf numFmtId="0" fontId="13" fillId="8" borderId="4" xfId="4" applyFont="1" applyBorder="1" applyAlignment="1">
      <alignment horizontal="center" vertical="center" textRotation="90"/>
    </xf>
    <xf numFmtId="0" fontId="13" fillId="7" borderId="1" xfId="3" applyFont="1" applyBorder="1" applyAlignment="1">
      <alignment horizontal="center" vertical="center" textRotation="90"/>
    </xf>
    <xf numFmtId="0" fontId="13" fillId="7" borderId="2" xfId="3" applyFont="1" applyBorder="1" applyAlignment="1">
      <alignment horizontal="center" vertical="center" textRotation="90"/>
    </xf>
    <xf numFmtId="0" fontId="13" fillId="7" borderId="4" xfId="3" applyFont="1" applyBorder="1" applyAlignment="1">
      <alignment horizontal="center" vertical="center" textRotation="90"/>
    </xf>
    <xf numFmtId="0" fontId="11" fillId="6" borderId="10" xfId="2" applyFont="1" applyBorder="1" applyAlignment="1">
      <alignment horizontal="center" vertical="center" textRotation="90"/>
    </xf>
    <xf numFmtId="0" fontId="11" fillId="6" borderId="3" xfId="2" applyFont="1" applyBorder="1" applyAlignment="1">
      <alignment horizontal="center" vertical="center" textRotation="90"/>
    </xf>
    <xf numFmtId="0" fontId="18" fillId="5" borderId="1" xfId="1" applyFont="1" applyBorder="1" applyAlignment="1">
      <alignment horizontal="center" vertical="center"/>
    </xf>
    <xf numFmtId="0" fontId="12" fillId="5" borderId="6" xfId="1" applyBorder="1" applyAlignment="1">
      <alignment horizontal="center" vertical="center"/>
    </xf>
    <xf numFmtId="0" fontId="12" fillId="5" borderId="11" xfId="1" applyBorder="1" applyAlignment="1">
      <alignment horizontal="center" vertical="center"/>
    </xf>
    <xf numFmtId="0" fontId="12" fillId="5" borderId="18" xfId="1" applyBorder="1" applyAlignment="1">
      <alignment horizontal="center" vertical="center"/>
    </xf>
  </cellXfs>
  <cellStyles count="5">
    <cellStyle name="20% - Ênfase5" xfId="2" builtinId="46"/>
    <cellStyle name="40% - Ênfase5" xfId="3" builtinId="47"/>
    <cellStyle name="60% - Ênfase5" xfId="4" builtinId="48"/>
    <cellStyle name="Ênfase5" xfId="1" builtinId="45"/>
    <cellStyle name="Normal" xfId="0" builtinId="0"/>
  </cellStyles>
  <dxfs count="58">
    <dxf>
      <font>
        <color theme="0"/>
      </font>
    </dxf>
    <dxf>
      <font>
        <b/>
        <i val="0"/>
        <color theme="5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5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4"/>
        </patternFill>
      </fill>
    </dxf>
    <dxf>
      <font>
        <b/>
        <i val="0"/>
        <color theme="5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5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4"/>
        </patternFill>
      </fill>
    </dxf>
    <dxf>
      <font>
        <b/>
        <i val="0"/>
        <color theme="5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5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4"/>
        </patternFill>
      </fill>
    </dxf>
    <dxf>
      <font>
        <b/>
        <i val="0"/>
        <color theme="5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5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4"/>
        </patternFill>
      </fill>
    </dxf>
    <dxf>
      <font>
        <b/>
        <i val="0"/>
        <color theme="5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5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4"/>
        </patternFill>
      </fill>
    </dxf>
    <dxf>
      <font>
        <b/>
        <i val="0"/>
        <color theme="5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5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4"/>
        </patternFill>
      </fill>
    </dxf>
    <dxf>
      <font>
        <b/>
        <i val="0"/>
        <color theme="5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5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5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5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5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5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altrab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altrab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altrab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altrab.com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altrab.com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altrab.com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altrab.com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altr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304802</xdr:colOff>
      <xdr:row>0</xdr:row>
      <xdr:rowOff>1</xdr:rowOff>
    </xdr:from>
    <xdr:to>
      <xdr:col>5</xdr:col>
      <xdr:colOff>533404</xdr:colOff>
      <xdr:row>4</xdr:row>
      <xdr:rowOff>28578</xdr:rowOff>
    </xdr:to>
    <xdr:sp macro="" textlink="">
      <xdr:nvSpPr>
        <xdr:cNvPr id="2" name="Pentágon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5400000">
          <a:off x="3157539" y="-404811"/>
          <a:ext cx="676277" cy="1485902"/>
        </a:xfrm>
        <a:prstGeom prst="homePlate">
          <a:avLst>
            <a:gd name="adj" fmla="val 21582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endParaRPr lang="pt-BR"/>
        </a:p>
      </xdr:txBody>
    </xdr:sp>
    <xdr:clientData/>
  </xdr:twoCellAnchor>
  <xdr:twoCellAnchor editAs="oneCell">
    <xdr:from>
      <xdr:col>3</xdr:col>
      <xdr:colOff>304800</xdr:colOff>
      <xdr:row>0</xdr:row>
      <xdr:rowOff>28575</xdr:rowOff>
    </xdr:from>
    <xdr:to>
      <xdr:col>5</xdr:col>
      <xdr:colOff>476250</xdr:colOff>
      <xdr:row>3</xdr:row>
      <xdr:rowOff>66675</xdr:rowOff>
    </xdr:to>
    <xdr:pic>
      <xdr:nvPicPr>
        <xdr:cNvPr id="2050" name="Imagem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9350" y="2857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304802</xdr:colOff>
      <xdr:row>0</xdr:row>
      <xdr:rowOff>1</xdr:rowOff>
    </xdr:from>
    <xdr:to>
      <xdr:col>5</xdr:col>
      <xdr:colOff>533404</xdr:colOff>
      <xdr:row>4</xdr:row>
      <xdr:rowOff>28578</xdr:rowOff>
    </xdr:to>
    <xdr:sp macro="" textlink="">
      <xdr:nvSpPr>
        <xdr:cNvPr id="2" name="Pentágon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5400000">
          <a:off x="2824164" y="-404811"/>
          <a:ext cx="676277" cy="1485902"/>
        </a:xfrm>
        <a:prstGeom prst="homePlate">
          <a:avLst>
            <a:gd name="adj" fmla="val 21582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endParaRPr lang="pt-BR"/>
        </a:p>
      </xdr:txBody>
    </xdr:sp>
    <xdr:clientData/>
  </xdr:twoCellAnchor>
  <xdr:twoCellAnchor editAs="oneCell">
    <xdr:from>
      <xdr:col>3</xdr:col>
      <xdr:colOff>304800</xdr:colOff>
      <xdr:row>0</xdr:row>
      <xdr:rowOff>28575</xdr:rowOff>
    </xdr:from>
    <xdr:to>
      <xdr:col>5</xdr:col>
      <xdr:colOff>476250</xdr:colOff>
      <xdr:row>3</xdr:row>
      <xdr:rowOff>66675</xdr:rowOff>
    </xdr:to>
    <xdr:pic>
      <xdr:nvPicPr>
        <xdr:cNvPr id="3" name="Imagem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9350" y="2857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304802</xdr:colOff>
      <xdr:row>0</xdr:row>
      <xdr:rowOff>1</xdr:rowOff>
    </xdr:from>
    <xdr:to>
      <xdr:col>5</xdr:col>
      <xdr:colOff>533404</xdr:colOff>
      <xdr:row>4</xdr:row>
      <xdr:rowOff>28578</xdr:rowOff>
    </xdr:to>
    <xdr:sp macro="" textlink="">
      <xdr:nvSpPr>
        <xdr:cNvPr id="2" name="Pentágon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5400000">
          <a:off x="2824164" y="-404811"/>
          <a:ext cx="676277" cy="1485902"/>
        </a:xfrm>
        <a:prstGeom prst="homePlate">
          <a:avLst>
            <a:gd name="adj" fmla="val 21582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endParaRPr lang="pt-BR"/>
        </a:p>
      </xdr:txBody>
    </xdr:sp>
    <xdr:clientData/>
  </xdr:twoCellAnchor>
  <xdr:twoCellAnchor editAs="oneCell">
    <xdr:from>
      <xdr:col>3</xdr:col>
      <xdr:colOff>304800</xdr:colOff>
      <xdr:row>0</xdr:row>
      <xdr:rowOff>28575</xdr:rowOff>
    </xdr:from>
    <xdr:to>
      <xdr:col>5</xdr:col>
      <xdr:colOff>476250</xdr:colOff>
      <xdr:row>3</xdr:row>
      <xdr:rowOff>66675</xdr:rowOff>
    </xdr:to>
    <xdr:pic>
      <xdr:nvPicPr>
        <xdr:cNvPr id="3" name="Imagem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9350" y="2857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304802</xdr:colOff>
      <xdr:row>0</xdr:row>
      <xdr:rowOff>1</xdr:rowOff>
    </xdr:from>
    <xdr:to>
      <xdr:col>5</xdr:col>
      <xdr:colOff>533404</xdr:colOff>
      <xdr:row>4</xdr:row>
      <xdr:rowOff>28578</xdr:rowOff>
    </xdr:to>
    <xdr:sp macro="" textlink="">
      <xdr:nvSpPr>
        <xdr:cNvPr id="2" name="Pentágon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rot="5400000">
          <a:off x="2824164" y="-404811"/>
          <a:ext cx="676277" cy="1485902"/>
        </a:xfrm>
        <a:prstGeom prst="homePlate">
          <a:avLst>
            <a:gd name="adj" fmla="val 21582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endParaRPr lang="pt-BR"/>
        </a:p>
      </xdr:txBody>
    </xdr:sp>
    <xdr:clientData/>
  </xdr:twoCellAnchor>
  <xdr:twoCellAnchor editAs="oneCell">
    <xdr:from>
      <xdr:col>3</xdr:col>
      <xdr:colOff>304800</xdr:colOff>
      <xdr:row>0</xdr:row>
      <xdr:rowOff>28575</xdr:rowOff>
    </xdr:from>
    <xdr:to>
      <xdr:col>5</xdr:col>
      <xdr:colOff>476250</xdr:colOff>
      <xdr:row>3</xdr:row>
      <xdr:rowOff>66675</xdr:rowOff>
    </xdr:to>
    <xdr:pic>
      <xdr:nvPicPr>
        <xdr:cNvPr id="3" name="Imagem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9350" y="2857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304802</xdr:colOff>
      <xdr:row>0</xdr:row>
      <xdr:rowOff>1</xdr:rowOff>
    </xdr:from>
    <xdr:to>
      <xdr:col>5</xdr:col>
      <xdr:colOff>533404</xdr:colOff>
      <xdr:row>4</xdr:row>
      <xdr:rowOff>28578</xdr:rowOff>
    </xdr:to>
    <xdr:sp macro="" textlink="">
      <xdr:nvSpPr>
        <xdr:cNvPr id="2" name="Pentágon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rot="5400000">
          <a:off x="2824164" y="-404811"/>
          <a:ext cx="676277" cy="1485902"/>
        </a:xfrm>
        <a:prstGeom prst="homePlate">
          <a:avLst>
            <a:gd name="adj" fmla="val 21582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endParaRPr lang="pt-BR"/>
        </a:p>
      </xdr:txBody>
    </xdr:sp>
    <xdr:clientData/>
  </xdr:twoCellAnchor>
  <xdr:twoCellAnchor editAs="oneCell">
    <xdr:from>
      <xdr:col>3</xdr:col>
      <xdr:colOff>304800</xdr:colOff>
      <xdr:row>0</xdr:row>
      <xdr:rowOff>28575</xdr:rowOff>
    </xdr:from>
    <xdr:to>
      <xdr:col>5</xdr:col>
      <xdr:colOff>476250</xdr:colOff>
      <xdr:row>3</xdr:row>
      <xdr:rowOff>66675</xdr:rowOff>
    </xdr:to>
    <xdr:pic>
      <xdr:nvPicPr>
        <xdr:cNvPr id="3" name="Imagem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9350" y="2857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304802</xdr:colOff>
      <xdr:row>0</xdr:row>
      <xdr:rowOff>1</xdr:rowOff>
    </xdr:from>
    <xdr:to>
      <xdr:col>5</xdr:col>
      <xdr:colOff>533404</xdr:colOff>
      <xdr:row>4</xdr:row>
      <xdr:rowOff>28578</xdr:rowOff>
    </xdr:to>
    <xdr:sp macro="" textlink="">
      <xdr:nvSpPr>
        <xdr:cNvPr id="2" name="Pentágon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 rot="5400000">
          <a:off x="2824164" y="-404811"/>
          <a:ext cx="676277" cy="1485902"/>
        </a:xfrm>
        <a:prstGeom prst="homePlate">
          <a:avLst>
            <a:gd name="adj" fmla="val 21582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endParaRPr lang="pt-BR"/>
        </a:p>
      </xdr:txBody>
    </xdr:sp>
    <xdr:clientData/>
  </xdr:twoCellAnchor>
  <xdr:twoCellAnchor editAs="oneCell">
    <xdr:from>
      <xdr:col>3</xdr:col>
      <xdr:colOff>304800</xdr:colOff>
      <xdr:row>0</xdr:row>
      <xdr:rowOff>28575</xdr:rowOff>
    </xdr:from>
    <xdr:to>
      <xdr:col>5</xdr:col>
      <xdr:colOff>476250</xdr:colOff>
      <xdr:row>3</xdr:row>
      <xdr:rowOff>66675</xdr:rowOff>
    </xdr:to>
    <xdr:pic>
      <xdr:nvPicPr>
        <xdr:cNvPr id="3" name="Imagem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9350" y="2857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304802</xdr:colOff>
      <xdr:row>0</xdr:row>
      <xdr:rowOff>1</xdr:rowOff>
    </xdr:from>
    <xdr:to>
      <xdr:col>5</xdr:col>
      <xdr:colOff>533404</xdr:colOff>
      <xdr:row>4</xdr:row>
      <xdr:rowOff>28578</xdr:rowOff>
    </xdr:to>
    <xdr:sp macro="" textlink="">
      <xdr:nvSpPr>
        <xdr:cNvPr id="2" name="Pentágon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 rot="5400000">
          <a:off x="2824164" y="-404811"/>
          <a:ext cx="676277" cy="1485902"/>
        </a:xfrm>
        <a:prstGeom prst="homePlate">
          <a:avLst>
            <a:gd name="adj" fmla="val 21582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endParaRPr lang="pt-BR"/>
        </a:p>
      </xdr:txBody>
    </xdr:sp>
    <xdr:clientData/>
  </xdr:twoCellAnchor>
  <xdr:twoCellAnchor editAs="oneCell">
    <xdr:from>
      <xdr:col>3</xdr:col>
      <xdr:colOff>304800</xdr:colOff>
      <xdr:row>0</xdr:row>
      <xdr:rowOff>28575</xdr:rowOff>
    </xdr:from>
    <xdr:to>
      <xdr:col>5</xdr:col>
      <xdr:colOff>476250</xdr:colOff>
      <xdr:row>3</xdr:row>
      <xdr:rowOff>66675</xdr:rowOff>
    </xdr:to>
    <xdr:pic>
      <xdr:nvPicPr>
        <xdr:cNvPr id="3" name="Imagem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9350" y="2857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304802</xdr:colOff>
      <xdr:row>0</xdr:row>
      <xdr:rowOff>1</xdr:rowOff>
    </xdr:from>
    <xdr:to>
      <xdr:col>5</xdr:col>
      <xdr:colOff>533404</xdr:colOff>
      <xdr:row>4</xdr:row>
      <xdr:rowOff>28578</xdr:rowOff>
    </xdr:to>
    <xdr:sp macro="" textlink="">
      <xdr:nvSpPr>
        <xdr:cNvPr id="2" name="Pentágon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 rot="5400000">
          <a:off x="2824164" y="-404811"/>
          <a:ext cx="676277" cy="1485902"/>
        </a:xfrm>
        <a:prstGeom prst="homePlate">
          <a:avLst>
            <a:gd name="adj" fmla="val 21582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endParaRPr lang="pt-BR"/>
        </a:p>
      </xdr:txBody>
    </xdr:sp>
    <xdr:clientData/>
  </xdr:twoCellAnchor>
  <xdr:twoCellAnchor editAs="oneCell">
    <xdr:from>
      <xdr:col>3</xdr:col>
      <xdr:colOff>304800</xdr:colOff>
      <xdr:row>0</xdr:row>
      <xdr:rowOff>28575</xdr:rowOff>
    </xdr:from>
    <xdr:to>
      <xdr:col>5</xdr:col>
      <xdr:colOff>476250</xdr:colOff>
      <xdr:row>3</xdr:row>
      <xdr:rowOff>66675</xdr:rowOff>
    </xdr:to>
    <xdr:pic>
      <xdr:nvPicPr>
        <xdr:cNvPr id="3" name="Imagem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9350" y="2857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0</xdr:rowOff>
    </xdr:from>
    <xdr:to>
      <xdr:col>7</xdr:col>
      <xdr:colOff>457200</xdr:colOff>
      <xdr:row>10</xdr:row>
      <xdr:rowOff>123825</xdr:rowOff>
    </xdr:to>
    <xdr:sp macro="" textlink="">
      <xdr:nvSpPr>
        <xdr:cNvPr id="2" name="Texto explicativo retangul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019425" y="542925"/>
          <a:ext cx="3390900" cy="1685925"/>
        </a:xfrm>
        <a:prstGeom prst="wedgeRectCallout">
          <a:avLst>
            <a:gd name="adj1" fmla="val -24326"/>
            <a:gd name="adj2" fmla="val 873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Para que</a:t>
          </a:r>
          <a:r>
            <a:rPr lang="pt-BR" sz="1100" baseline="0"/>
            <a:t> a planilha não considere o feriado, basta deletar o "X"  na célula correspondente da coluna B.</a:t>
          </a:r>
        </a:p>
        <a:p>
          <a:pPr algn="l"/>
          <a:endParaRPr lang="pt-BR" sz="1100" baseline="0"/>
        </a:p>
        <a:p>
          <a:pPr algn="l"/>
          <a:r>
            <a:rPr lang="pt-BR" sz="1100" baseline="0"/>
            <a:t>Quanto aos feriados fixos municipais e estadual, digite x na coluna B , informe o dia na coluna E e o mês na coluna F. Caso o "x" não esteja marcado, os valores selecionados em E16, E17, E18, E19, F16, F17, F18 e F19 não irão interferir no cálculo dos feriados.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2:W44"/>
  <sheetViews>
    <sheetView showGridLines="0" tabSelected="1" zoomScaleNormal="100" workbookViewId="0">
      <selection activeCell="H12" sqref="H12"/>
    </sheetView>
  </sheetViews>
  <sheetFormatPr defaultRowHeight="12.75" x14ac:dyDescent="0.2"/>
  <cols>
    <col min="1" max="1" width="5.7109375" customWidth="1"/>
    <col min="2" max="2" width="12.140625" customWidth="1"/>
    <col min="3" max="3" width="13.85546875" customWidth="1"/>
    <col min="4" max="7" width="9.42578125" bestFit="1" customWidth="1"/>
    <col min="8" max="11" width="9.42578125" customWidth="1"/>
    <col min="12" max="14" width="11.28515625" customWidth="1"/>
    <col min="16" max="19" width="6.7109375" customWidth="1"/>
    <col min="20" max="20" width="10.140625" bestFit="1" customWidth="1"/>
    <col min="22" max="22" width="12" customWidth="1"/>
    <col min="23" max="23" width="26.85546875" customWidth="1"/>
  </cols>
  <sheetData>
    <row r="2" spans="1:23" ht="12.75" customHeight="1" x14ac:dyDescent="0.2">
      <c r="B2" s="53" t="s">
        <v>38</v>
      </c>
      <c r="C2" s="83">
        <v>2015</v>
      </c>
      <c r="G2" s="2" t="s">
        <v>7</v>
      </c>
      <c r="H2" s="84">
        <v>0.33333333333333331</v>
      </c>
      <c r="I2" s="2"/>
      <c r="J2" s="129" t="s">
        <v>37</v>
      </c>
      <c r="K2" s="84">
        <v>0.91666666666666663</v>
      </c>
    </row>
    <row r="3" spans="1:23" x14ac:dyDescent="0.2">
      <c r="B3" s="53" t="s">
        <v>39</v>
      </c>
      <c r="C3" s="83">
        <v>5</v>
      </c>
      <c r="G3" s="3" t="s">
        <v>9</v>
      </c>
      <c r="H3" s="84">
        <v>0.16666666666666666</v>
      </c>
      <c r="I3" s="3"/>
      <c r="J3" s="130"/>
      <c r="K3" s="84">
        <v>0.20833333333333334</v>
      </c>
    </row>
    <row r="7" spans="1:23" ht="25.5" x14ac:dyDescent="0.2">
      <c r="B7" s="91" t="s">
        <v>0</v>
      </c>
      <c r="C7" s="91" t="s">
        <v>1</v>
      </c>
      <c r="D7" s="91" t="s">
        <v>2</v>
      </c>
      <c r="E7" s="91" t="s">
        <v>3</v>
      </c>
      <c r="F7" s="91" t="s">
        <v>2</v>
      </c>
      <c r="G7" s="91" t="s">
        <v>3</v>
      </c>
      <c r="H7" s="91" t="s">
        <v>34</v>
      </c>
      <c r="I7" s="91" t="s">
        <v>53</v>
      </c>
      <c r="J7" s="91" t="s">
        <v>35</v>
      </c>
      <c r="K7" s="91" t="s">
        <v>36</v>
      </c>
      <c r="L7" s="91" t="s">
        <v>4</v>
      </c>
      <c r="M7" s="91" t="s">
        <v>5</v>
      </c>
      <c r="N7" s="91" t="s">
        <v>6</v>
      </c>
      <c r="O7" s="91" t="s">
        <v>20</v>
      </c>
      <c r="P7" s="9"/>
      <c r="Q7" s="10"/>
      <c r="R7" s="10"/>
      <c r="S7" s="10"/>
      <c r="T7" s="6"/>
      <c r="V7" s="134"/>
      <c r="W7" s="135"/>
    </row>
    <row r="8" spans="1:23" ht="12.75" customHeight="1" x14ac:dyDescent="0.2">
      <c r="B8" s="56">
        <f>DATE(C2,C3,1)</f>
        <v>42125</v>
      </c>
      <c r="C8" s="57">
        <f ca="1">IF(B8="","",IF(COUNTIF(fer,B8)&gt;0,"feriado",B8))</f>
        <v>42125</v>
      </c>
      <c r="D8" s="85">
        <v>0.875</v>
      </c>
      <c r="E8" s="86">
        <v>4.1666666666666664E-2</v>
      </c>
      <c r="F8" s="85">
        <v>6.25E-2</v>
      </c>
      <c r="G8" s="86">
        <v>0.25</v>
      </c>
      <c r="H8" s="128">
        <f>IF(B8="","",L8-K8)</f>
        <v>8.3333333333333148E-2</v>
      </c>
      <c r="I8" s="128">
        <f>IF(B8="","",MAX(ININOT,MIN(FIMNOT+1,E8+(D8&gt;E8)))-MAX(ININOT,D8)+(MIN(FIMNOT,E8+(D8&gt;E8))-MIN(FIMNOT,D8))+MAX(ININOT,MIN(FIMNOT+1,G8+(F8&gt;G8)))-MAX(ININOT,F8)+(MIN(FIMNOT,G8+(F8&gt;G8))-MIN(FIMNOT,F8)))</f>
        <v>0.27083333333333348</v>
      </c>
      <c r="J8" s="59">
        <f>IF(B8="","",(I8/7*8)-I8)</f>
        <v>3.869047619047622E-2</v>
      </c>
      <c r="K8" s="59">
        <f>IF(B8="","",I8+J8)</f>
        <v>0.3095238095238097</v>
      </c>
      <c r="L8" s="60">
        <f>IF(B8="","",MOD((E8-D8)+(G8-F8),1)+J8)</f>
        <v>0.39285714285714285</v>
      </c>
      <c r="M8" s="61">
        <f t="shared" ref="M8:M38" ca="1" si="0">IF(B8="","",IF(OR(COUNTIF(fer,B8)&gt;0,WEEKDAY(B8)=1),0,IF(WEEKDAY(B8)=7,MIN($H$3,L8),MIN($H$2,L8))))</f>
        <v>0.33333333333333331</v>
      </c>
      <c r="N8" s="60">
        <f t="shared" ref="N8:N38" ca="1" si="1">IF(B8="","",IF(M8=0,0,IF(WEEKDAY(B8)=7,MAX(0,L8-$H$3),MAX(0,L8-$H$2))))</f>
        <v>5.9523809523809534E-2</v>
      </c>
      <c r="O8" s="62">
        <f t="shared" ref="O8:O38" ca="1" si="2">IF(B8="","",IF(M8=0,L8,0))</f>
        <v>0</v>
      </c>
      <c r="T8" s="13"/>
      <c r="V8" s="14"/>
      <c r="W8" s="11"/>
    </row>
    <row r="9" spans="1:23" ht="12.75" customHeight="1" x14ac:dyDescent="0.2">
      <c r="B9" s="63">
        <f>B8+1</f>
        <v>42126</v>
      </c>
      <c r="C9" s="64">
        <f t="shared" ref="C9:C38" ca="1" si="3">IF(B9="","",IF(COUNTIF(fer,B9)&gt;0,"feriado",B9))</f>
        <v>42126</v>
      </c>
      <c r="D9" s="87">
        <v>0.88055555555555554</v>
      </c>
      <c r="E9" s="88">
        <v>4.1666666666666664E-2</v>
      </c>
      <c r="F9" s="87">
        <v>6.25E-2</v>
      </c>
      <c r="G9" s="88">
        <v>0.24861111111111112</v>
      </c>
      <c r="H9" s="66">
        <f t="shared" ref="H9:H38" si="4">IF(B9="","",L9-K9)</f>
        <v>7.6388888888888729E-2</v>
      </c>
      <c r="I9" s="66">
        <f t="shared" ref="I9:I38" si="5">IF(B9="","",MAX(ININOT,MIN(FIMNOT+1,E9+(D9&gt;E9)))-MAX(ININOT,D9)+(MIN(FIMNOT,E9+(D9&gt;E9))-MIN(FIMNOT,D9))+MAX(ININOT,MIN(FIMNOT+1,G9+(F9&gt;G9)))-MAX(ININOT,F9)+(MIN(FIMNOT,G9+(F9&gt;G9))-MIN(FIMNOT,F9)))</f>
        <v>0.27083333333333348</v>
      </c>
      <c r="J9" s="66">
        <f t="shared" ref="J9:J38" si="6">IF(B9="","",(I9/7*8)-I9)</f>
        <v>3.869047619047622E-2</v>
      </c>
      <c r="K9" s="66">
        <f t="shared" ref="K9:K38" si="7">IF(B9="","",I9+J9)</f>
        <v>0.3095238095238097</v>
      </c>
      <c r="L9" s="67">
        <f t="shared" ref="L9:L38" si="8">IF(B9="","",MOD((E9-D9)+(G9-F9),1)+J9)</f>
        <v>0.38591269841269843</v>
      </c>
      <c r="M9" s="68">
        <f t="shared" ca="1" si="0"/>
        <v>0.16666666666666666</v>
      </c>
      <c r="N9" s="67">
        <f t="shared" ca="1" si="1"/>
        <v>0.21924603174603177</v>
      </c>
      <c r="O9" s="69">
        <f t="shared" ca="1" si="2"/>
        <v>0</v>
      </c>
      <c r="V9" s="14"/>
      <c r="W9" s="11"/>
    </row>
    <row r="10" spans="1:23" x14ac:dyDescent="0.2">
      <c r="B10" s="63">
        <f>B9+1</f>
        <v>42127</v>
      </c>
      <c r="C10" s="64">
        <f t="shared" ca="1" si="3"/>
        <v>42127</v>
      </c>
      <c r="D10" s="87">
        <v>0.875</v>
      </c>
      <c r="E10" s="88">
        <v>4.1666666666666664E-2</v>
      </c>
      <c r="F10" s="87">
        <v>6.25E-2</v>
      </c>
      <c r="G10" s="88">
        <v>0.25347222222222221</v>
      </c>
      <c r="H10" s="66">
        <f t="shared" si="4"/>
        <v>8.6805555555555358E-2</v>
      </c>
      <c r="I10" s="66">
        <f t="shared" si="5"/>
        <v>0.27083333333333348</v>
      </c>
      <c r="J10" s="66">
        <f t="shared" si="6"/>
        <v>3.869047619047622E-2</v>
      </c>
      <c r="K10" s="66">
        <f t="shared" si="7"/>
        <v>0.3095238095238097</v>
      </c>
      <c r="L10" s="67">
        <f t="shared" si="8"/>
        <v>0.39632936507936506</v>
      </c>
      <c r="M10" s="68">
        <f t="shared" ca="1" si="0"/>
        <v>0</v>
      </c>
      <c r="N10" s="67">
        <f t="shared" ca="1" si="1"/>
        <v>0</v>
      </c>
      <c r="O10" s="69">
        <f t="shared" ca="1" si="2"/>
        <v>0.39632936507936506</v>
      </c>
      <c r="V10" s="14"/>
      <c r="W10" s="11"/>
    </row>
    <row r="11" spans="1:23" x14ac:dyDescent="0.2">
      <c r="B11" s="63">
        <f>B10+1</f>
        <v>42128</v>
      </c>
      <c r="C11" s="64">
        <f t="shared" ca="1" si="3"/>
        <v>42128</v>
      </c>
      <c r="D11" s="87">
        <v>0.875</v>
      </c>
      <c r="E11" s="88">
        <v>4.1666666666666664E-2</v>
      </c>
      <c r="F11" s="87">
        <v>6.25E-2</v>
      </c>
      <c r="G11" s="88">
        <v>0.25208333333333333</v>
      </c>
      <c r="H11" s="66">
        <f t="shared" si="4"/>
        <v>8.5416666666666474E-2</v>
      </c>
      <c r="I11" s="66">
        <f t="shared" si="5"/>
        <v>0.27083333333333348</v>
      </c>
      <c r="J11" s="66">
        <f t="shared" si="6"/>
        <v>3.869047619047622E-2</v>
      </c>
      <c r="K11" s="66">
        <f t="shared" si="7"/>
        <v>0.3095238095238097</v>
      </c>
      <c r="L11" s="67">
        <f t="shared" si="8"/>
        <v>0.39494047619047618</v>
      </c>
      <c r="M11" s="68">
        <f t="shared" ca="1" si="0"/>
        <v>0.33333333333333331</v>
      </c>
      <c r="N11" s="67">
        <f t="shared" ca="1" si="1"/>
        <v>6.160714285714286E-2</v>
      </c>
      <c r="O11" s="69">
        <f t="shared" ca="1" si="2"/>
        <v>0</v>
      </c>
      <c r="V11" s="14"/>
      <c r="W11" s="11"/>
    </row>
    <row r="12" spans="1:23" x14ac:dyDescent="0.2">
      <c r="B12" s="63">
        <f>B11+1</f>
        <v>42129</v>
      </c>
      <c r="C12" s="64">
        <f t="shared" ca="1" si="3"/>
        <v>42129</v>
      </c>
      <c r="D12" s="87">
        <v>0</v>
      </c>
      <c r="E12" s="88">
        <v>0</v>
      </c>
      <c r="F12" s="87">
        <v>0</v>
      </c>
      <c r="G12" s="88">
        <v>0</v>
      </c>
      <c r="H12" s="66">
        <f t="shared" si="4"/>
        <v>0</v>
      </c>
      <c r="I12" s="66">
        <f t="shared" si="5"/>
        <v>0</v>
      </c>
      <c r="J12" s="66">
        <f t="shared" si="6"/>
        <v>0</v>
      </c>
      <c r="K12" s="66">
        <f t="shared" si="7"/>
        <v>0</v>
      </c>
      <c r="L12" s="67">
        <f t="shared" si="8"/>
        <v>0</v>
      </c>
      <c r="M12" s="68">
        <f t="shared" ca="1" si="0"/>
        <v>0</v>
      </c>
      <c r="N12" s="67">
        <f t="shared" ca="1" si="1"/>
        <v>0</v>
      </c>
      <c r="O12" s="69">
        <f t="shared" ca="1" si="2"/>
        <v>0</v>
      </c>
      <c r="V12" s="14"/>
      <c r="W12" s="11"/>
    </row>
    <row r="13" spans="1:23" x14ac:dyDescent="0.2">
      <c r="B13" s="63">
        <f t="shared" ref="B13:B35" si="9">B12+1</f>
        <v>42130</v>
      </c>
      <c r="C13" s="64">
        <f t="shared" ca="1" si="3"/>
        <v>42130</v>
      </c>
      <c r="D13" s="87">
        <v>0.88124999999999998</v>
      </c>
      <c r="E13" s="88">
        <v>4.1666666666666664E-2</v>
      </c>
      <c r="F13" s="87">
        <v>6.25E-2</v>
      </c>
      <c r="G13" s="88">
        <v>0.25625000000000003</v>
      </c>
      <c r="H13" s="66">
        <f t="shared" si="4"/>
        <v>8.3333333333333259E-2</v>
      </c>
      <c r="I13" s="66">
        <f t="shared" si="5"/>
        <v>0.27083333333333348</v>
      </c>
      <c r="J13" s="66">
        <f t="shared" si="6"/>
        <v>3.869047619047622E-2</v>
      </c>
      <c r="K13" s="66">
        <f t="shared" si="7"/>
        <v>0.3095238095238097</v>
      </c>
      <c r="L13" s="67">
        <f t="shared" si="8"/>
        <v>0.39285714285714296</v>
      </c>
      <c r="M13" s="68">
        <f t="shared" ca="1" si="0"/>
        <v>0.33333333333333331</v>
      </c>
      <c r="N13" s="67">
        <f t="shared" ca="1" si="1"/>
        <v>5.9523809523809645E-2</v>
      </c>
      <c r="O13" s="69">
        <f t="shared" ca="1" si="2"/>
        <v>0</v>
      </c>
      <c r="V13" s="14"/>
      <c r="W13" s="11"/>
    </row>
    <row r="14" spans="1:23" x14ac:dyDescent="0.2">
      <c r="B14" s="63">
        <f t="shared" si="9"/>
        <v>42131</v>
      </c>
      <c r="C14" s="64">
        <f t="shared" ca="1" si="3"/>
        <v>42131</v>
      </c>
      <c r="D14" s="87">
        <v>0.87291666666666667</v>
      </c>
      <c r="E14" s="88">
        <v>4.1666666666666664E-2</v>
      </c>
      <c r="F14" s="87">
        <v>6.25E-2</v>
      </c>
      <c r="G14" s="88">
        <v>0.2638888888888889</v>
      </c>
      <c r="H14" s="66">
        <f t="shared" si="4"/>
        <v>9.9305555555555314E-2</v>
      </c>
      <c r="I14" s="66">
        <f t="shared" si="5"/>
        <v>0.27083333333333348</v>
      </c>
      <c r="J14" s="66">
        <f t="shared" si="6"/>
        <v>3.869047619047622E-2</v>
      </c>
      <c r="K14" s="66">
        <f t="shared" si="7"/>
        <v>0.3095238095238097</v>
      </c>
      <c r="L14" s="67">
        <f t="shared" si="8"/>
        <v>0.40882936507936501</v>
      </c>
      <c r="M14" s="68">
        <f t="shared" ca="1" si="0"/>
        <v>0.33333333333333331</v>
      </c>
      <c r="N14" s="67">
        <f t="shared" ca="1" si="1"/>
        <v>7.54960317460317E-2</v>
      </c>
      <c r="O14" s="69">
        <f t="shared" ca="1" si="2"/>
        <v>0</v>
      </c>
      <c r="V14" s="14"/>
      <c r="W14" s="11"/>
    </row>
    <row r="15" spans="1:23" x14ac:dyDescent="0.2">
      <c r="B15" s="63">
        <f t="shared" si="9"/>
        <v>42132</v>
      </c>
      <c r="C15" s="64">
        <f t="shared" ca="1" si="3"/>
        <v>42132</v>
      </c>
      <c r="D15" s="87">
        <v>0.87430555555555556</v>
      </c>
      <c r="E15" s="88">
        <v>4.1666666666666664E-2</v>
      </c>
      <c r="F15" s="87">
        <v>6.25E-2</v>
      </c>
      <c r="G15" s="88">
        <v>0.26666666666666666</v>
      </c>
      <c r="H15" s="66">
        <f t="shared" si="4"/>
        <v>0.1006944444444442</v>
      </c>
      <c r="I15" s="66">
        <f t="shared" si="5"/>
        <v>0.27083333333333348</v>
      </c>
      <c r="J15" s="66">
        <f t="shared" si="6"/>
        <v>3.869047619047622E-2</v>
      </c>
      <c r="K15" s="66">
        <f t="shared" si="7"/>
        <v>0.3095238095238097</v>
      </c>
      <c r="L15" s="67">
        <f t="shared" si="8"/>
        <v>0.4102182539682539</v>
      </c>
      <c r="M15" s="68">
        <f t="shared" ca="1" si="0"/>
        <v>0.33333333333333331</v>
      </c>
      <c r="N15" s="67">
        <f t="shared" ca="1" si="1"/>
        <v>7.6884920634920584E-2</v>
      </c>
      <c r="O15" s="69">
        <f t="shared" ca="1" si="2"/>
        <v>0</v>
      </c>
      <c r="V15" s="14"/>
      <c r="W15" s="11"/>
    </row>
    <row r="16" spans="1:23" x14ac:dyDescent="0.2">
      <c r="A16" s="4"/>
      <c r="B16" s="63">
        <f t="shared" si="9"/>
        <v>42133</v>
      </c>
      <c r="C16" s="64">
        <f t="shared" ca="1" si="3"/>
        <v>42133</v>
      </c>
      <c r="D16" s="87">
        <v>0.87569444444444444</v>
      </c>
      <c r="E16" s="88">
        <v>4.1666666666666664E-2</v>
      </c>
      <c r="F16" s="87">
        <v>6.25E-2</v>
      </c>
      <c r="G16" s="88">
        <v>0.26041666666666669</v>
      </c>
      <c r="H16" s="66">
        <f t="shared" si="4"/>
        <v>9.3055555555555447E-2</v>
      </c>
      <c r="I16" s="66">
        <f t="shared" si="5"/>
        <v>0.27083333333333348</v>
      </c>
      <c r="J16" s="66">
        <f t="shared" si="6"/>
        <v>3.869047619047622E-2</v>
      </c>
      <c r="K16" s="66">
        <f t="shared" si="7"/>
        <v>0.3095238095238097</v>
      </c>
      <c r="L16" s="67">
        <f t="shared" si="8"/>
        <v>0.40257936507936515</v>
      </c>
      <c r="M16" s="68">
        <f t="shared" ca="1" si="0"/>
        <v>0.16666666666666666</v>
      </c>
      <c r="N16" s="67">
        <f t="shared" ca="1" si="1"/>
        <v>0.23591269841269849</v>
      </c>
      <c r="O16" s="69">
        <f t="shared" ca="1" si="2"/>
        <v>0</v>
      </c>
      <c r="V16" s="14"/>
      <c r="W16" s="11"/>
    </row>
    <row r="17" spans="1:23" x14ac:dyDescent="0.2">
      <c r="B17" s="63">
        <f t="shared" si="9"/>
        <v>42134</v>
      </c>
      <c r="C17" s="64">
        <f t="shared" ca="1" si="3"/>
        <v>42134</v>
      </c>
      <c r="D17" s="87">
        <v>0.875</v>
      </c>
      <c r="E17" s="88">
        <v>4.1666666666666664E-2</v>
      </c>
      <c r="F17" s="87">
        <v>6.25E-2</v>
      </c>
      <c r="G17" s="88">
        <v>0.2590277777777778</v>
      </c>
      <c r="H17" s="66">
        <f t="shared" si="4"/>
        <v>9.2361111111110894E-2</v>
      </c>
      <c r="I17" s="66">
        <f t="shared" si="5"/>
        <v>0.27083333333333348</v>
      </c>
      <c r="J17" s="66">
        <f t="shared" si="6"/>
        <v>3.869047619047622E-2</v>
      </c>
      <c r="K17" s="66">
        <f t="shared" si="7"/>
        <v>0.3095238095238097</v>
      </c>
      <c r="L17" s="67">
        <f t="shared" si="8"/>
        <v>0.40188492063492059</v>
      </c>
      <c r="M17" s="68">
        <f t="shared" ca="1" si="0"/>
        <v>0</v>
      </c>
      <c r="N17" s="67">
        <f t="shared" ca="1" si="1"/>
        <v>0</v>
      </c>
      <c r="O17" s="69">
        <f t="shared" ca="1" si="2"/>
        <v>0.40188492063492059</v>
      </c>
      <c r="V17" s="14"/>
      <c r="W17" s="11"/>
    </row>
    <row r="18" spans="1:23" x14ac:dyDescent="0.2">
      <c r="A18" s="4"/>
      <c r="B18" s="63">
        <f t="shared" si="9"/>
        <v>42135</v>
      </c>
      <c r="C18" s="64">
        <f t="shared" ca="1" si="3"/>
        <v>42135</v>
      </c>
      <c r="D18" s="87">
        <v>0.88124999999999998</v>
      </c>
      <c r="E18" s="88">
        <v>4.1666666666666664E-2</v>
      </c>
      <c r="F18" s="87">
        <v>6.25E-2</v>
      </c>
      <c r="G18" s="88">
        <v>0.25</v>
      </c>
      <c r="H18" s="66">
        <f t="shared" si="4"/>
        <v>7.7083333333333171E-2</v>
      </c>
      <c r="I18" s="66">
        <f t="shared" si="5"/>
        <v>0.27083333333333348</v>
      </c>
      <c r="J18" s="66">
        <f t="shared" si="6"/>
        <v>3.869047619047622E-2</v>
      </c>
      <c r="K18" s="66">
        <f t="shared" si="7"/>
        <v>0.3095238095238097</v>
      </c>
      <c r="L18" s="67">
        <f t="shared" si="8"/>
        <v>0.38660714285714287</v>
      </c>
      <c r="M18" s="68">
        <f t="shared" ca="1" si="0"/>
        <v>0.33333333333333331</v>
      </c>
      <c r="N18" s="67">
        <f t="shared" ca="1" si="1"/>
        <v>5.3273809523809557E-2</v>
      </c>
      <c r="O18" s="69">
        <f t="shared" ca="1" si="2"/>
        <v>0</v>
      </c>
      <c r="V18" s="14"/>
      <c r="W18" s="11"/>
    </row>
    <row r="19" spans="1:23" x14ac:dyDescent="0.2">
      <c r="B19" s="63">
        <f t="shared" si="9"/>
        <v>42136</v>
      </c>
      <c r="C19" s="64">
        <f t="shared" ca="1" si="3"/>
        <v>42136</v>
      </c>
      <c r="D19" s="87">
        <v>0.88194444444444453</v>
      </c>
      <c r="E19" s="88">
        <v>4.1666666666666664E-2</v>
      </c>
      <c r="F19" s="87">
        <v>6.25E-2</v>
      </c>
      <c r="G19" s="88">
        <v>0.23958333333333334</v>
      </c>
      <c r="H19" s="66">
        <f t="shared" si="4"/>
        <v>6.5972222222221988E-2</v>
      </c>
      <c r="I19" s="66">
        <f t="shared" si="5"/>
        <v>0.27083333333333348</v>
      </c>
      <c r="J19" s="66">
        <f t="shared" si="6"/>
        <v>3.869047619047622E-2</v>
      </c>
      <c r="K19" s="66">
        <f t="shared" si="7"/>
        <v>0.3095238095238097</v>
      </c>
      <c r="L19" s="67">
        <f t="shared" si="8"/>
        <v>0.37549603174603169</v>
      </c>
      <c r="M19" s="68">
        <f t="shared" ca="1" si="0"/>
        <v>0.33333333333333331</v>
      </c>
      <c r="N19" s="67">
        <f t="shared" ca="1" si="1"/>
        <v>4.2162698412698374E-2</v>
      </c>
      <c r="O19" s="69">
        <f t="shared" ca="1" si="2"/>
        <v>0</v>
      </c>
      <c r="V19" s="14"/>
      <c r="W19" s="15"/>
    </row>
    <row r="20" spans="1:23" x14ac:dyDescent="0.2">
      <c r="B20" s="63">
        <f t="shared" si="9"/>
        <v>42137</v>
      </c>
      <c r="C20" s="64">
        <f t="shared" ca="1" si="3"/>
        <v>42137</v>
      </c>
      <c r="D20" s="87">
        <v>0.87916666666666676</v>
      </c>
      <c r="E20" s="88">
        <v>4.1666666666666664E-2</v>
      </c>
      <c r="F20" s="87">
        <v>6.25E-2</v>
      </c>
      <c r="G20" s="88">
        <v>0.24236111111111111</v>
      </c>
      <c r="H20" s="66">
        <f t="shared" si="4"/>
        <v>7.1527777777777524E-2</v>
      </c>
      <c r="I20" s="66">
        <f t="shared" si="5"/>
        <v>0.27083333333333348</v>
      </c>
      <c r="J20" s="66">
        <f t="shared" si="6"/>
        <v>3.869047619047622E-2</v>
      </c>
      <c r="K20" s="66">
        <f t="shared" si="7"/>
        <v>0.3095238095238097</v>
      </c>
      <c r="L20" s="67">
        <f t="shared" si="8"/>
        <v>0.38105158730158722</v>
      </c>
      <c r="M20" s="68">
        <f t="shared" ca="1" si="0"/>
        <v>0.33333333333333331</v>
      </c>
      <c r="N20" s="67">
        <f t="shared" ca="1" si="1"/>
        <v>4.771825396825391E-2</v>
      </c>
      <c r="O20" s="69">
        <f t="shared" ca="1" si="2"/>
        <v>0</v>
      </c>
      <c r="V20" s="14"/>
      <c r="W20" s="11"/>
    </row>
    <row r="21" spans="1:23" x14ac:dyDescent="0.2">
      <c r="B21" s="63">
        <f t="shared" si="9"/>
        <v>42138</v>
      </c>
      <c r="C21" s="64">
        <f t="shared" ca="1" si="3"/>
        <v>42138</v>
      </c>
      <c r="D21" s="87">
        <v>0.88124999999999998</v>
      </c>
      <c r="E21" s="88">
        <v>4.1666666666666664E-2</v>
      </c>
      <c r="F21" s="87">
        <v>6.25E-2</v>
      </c>
      <c r="G21" s="88">
        <v>0.25069444444444444</v>
      </c>
      <c r="H21" s="66">
        <f t="shared" si="4"/>
        <v>7.7777777777777612E-2</v>
      </c>
      <c r="I21" s="66">
        <f t="shared" si="5"/>
        <v>0.27083333333333348</v>
      </c>
      <c r="J21" s="66">
        <f t="shared" si="6"/>
        <v>3.869047619047622E-2</v>
      </c>
      <c r="K21" s="66">
        <f t="shared" si="7"/>
        <v>0.3095238095238097</v>
      </c>
      <c r="L21" s="67">
        <f t="shared" si="8"/>
        <v>0.38730158730158731</v>
      </c>
      <c r="M21" s="68">
        <f t="shared" ca="1" si="0"/>
        <v>0.33333333333333331</v>
      </c>
      <c r="N21" s="67">
        <f t="shared" ca="1" si="1"/>
        <v>5.3968253968253999E-2</v>
      </c>
      <c r="O21" s="69">
        <f t="shared" ca="1" si="2"/>
        <v>0</v>
      </c>
    </row>
    <row r="22" spans="1:23" x14ac:dyDescent="0.2">
      <c r="B22" s="63">
        <f t="shared" si="9"/>
        <v>42139</v>
      </c>
      <c r="C22" s="64">
        <f t="shared" ca="1" si="3"/>
        <v>42139</v>
      </c>
      <c r="D22" s="87">
        <v>0.87777777777777777</v>
      </c>
      <c r="E22" s="88">
        <v>4.1666666666666664E-2</v>
      </c>
      <c r="F22" s="87">
        <v>6.25E-2</v>
      </c>
      <c r="G22" s="88">
        <v>0.2590277777777778</v>
      </c>
      <c r="H22" s="66">
        <f t="shared" si="4"/>
        <v>8.9583333333333126E-2</v>
      </c>
      <c r="I22" s="66">
        <f t="shared" si="5"/>
        <v>0.27083333333333348</v>
      </c>
      <c r="J22" s="66">
        <f t="shared" si="6"/>
        <v>3.869047619047622E-2</v>
      </c>
      <c r="K22" s="66">
        <f t="shared" si="7"/>
        <v>0.3095238095238097</v>
      </c>
      <c r="L22" s="67">
        <f t="shared" si="8"/>
        <v>0.39910714285714283</v>
      </c>
      <c r="M22" s="68">
        <f t="shared" ca="1" si="0"/>
        <v>0.33333333333333331</v>
      </c>
      <c r="N22" s="67">
        <f t="shared" ca="1" si="1"/>
        <v>6.5773809523809512E-2</v>
      </c>
      <c r="O22" s="69">
        <f t="shared" ca="1" si="2"/>
        <v>0</v>
      </c>
    </row>
    <row r="23" spans="1:23" x14ac:dyDescent="0.2">
      <c r="B23" s="63">
        <f t="shared" si="9"/>
        <v>42140</v>
      </c>
      <c r="C23" s="64">
        <f t="shared" ca="1" si="3"/>
        <v>42140</v>
      </c>
      <c r="D23" s="87">
        <v>0.87847222222222221</v>
      </c>
      <c r="E23" s="88">
        <v>4.1666666666666664E-2</v>
      </c>
      <c r="F23" s="87">
        <v>6.25E-2</v>
      </c>
      <c r="G23" s="88">
        <v>0.26250000000000001</v>
      </c>
      <c r="H23" s="66">
        <f t="shared" si="4"/>
        <v>9.2361111111110894E-2</v>
      </c>
      <c r="I23" s="66">
        <f t="shared" si="5"/>
        <v>0.27083333333333348</v>
      </c>
      <c r="J23" s="66">
        <f t="shared" si="6"/>
        <v>3.869047619047622E-2</v>
      </c>
      <c r="K23" s="66">
        <f t="shared" si="7"/>
        <v>0.3095238095238097</v>
      </c>
      <c r="L23" s="67">
        <f t="shared" si="8"/>
        <v>0.40188492063492059</v>
      </c>
      <c r="M23" s="68">
        <f t="shared" ca="1" si="0"/>
        <v>0.16666666666666666</v>
      </c>
      <c r="N23" s="67">
        <f t="shared" ca="1" si="1"/>
        <v>0.23521825396825394</v>
      </c>
      <c r="O23" s="69">
        <f t="shared" ca="1" si="2"/>
        <v>0</v>
      </c>
      <c r="V23" s="8"/>
      <c r="W23" s="7"/>
    </row>
    <row r="24" spans="1:23" x14ac:dyDescent="0.2">
      <c r="B24" s="63">
        <f t="shared" si="9"/>
        <v>42141</v>
      </c>
      <c r="C24" s="64">
        <f t="shared" ca="1" si="3"/>
        <v>42141</v>
      </c>
      <c r="D24" s="87">
        <v>0.87847222222222221</v>
      </c>
      <c r="E24" s="88">
        <v>4.1666666666666664E-2</v>
      </c>
      <c r="F24" s="87">
        <v>6.25E-2</v>
      </c>
      <c r="G24" s="88">
        <v>0.2673611111111111</v>
      </c>
      <c r="H24" s="66">
        <f t="shared" si="4"/>
        <v>9.7222222222222099E-2</v>
      </c>
      <c r="I24" s="66">
        <f t="shared" si="5"/>
        <v>0.27083333333333348</v>
      </c>
      <c r="J24" s="66">
        <f t="shared" si="6"/>
        <v>3.869047619047622E-2</v>
      </c>
      <c r="K24" s="66">
        <f t="shared" si="7"/>
        <v>0.3095238095238097</v>
      </c>
      <c r="L24" s="67">
        <f t="shared" si="8"/>
        <v>0.4067460317460318</v>
      </c>
      <c r="M24" s="68">
        <f t="shared" ca="1" si="0"/>
        <v>0</v>
      </c>
      <c r="N24" s="67">
        <f t="shared" ca="1" si="1"/>
        <v>0</v>
      </c>
      <c r="O24" s="69">
        <f t="shared" ca="1" si="2"/>
        <v>0.4067460317460318</v>
      </c>
    </row>
    <row r="25" spans="1:23" x14ac:dyDescent="0.2">
      <c r="B25" s="63">
        <f t="shared" si="9"/>
        <v>42142</v>
      </c>
      <c r="C25" s="64">
        <f t="shared" ca="1" si="3"/>
        <v>42142</v>
      </c>
      <c r="D25" s="87">
        <v>0.87986111111111109</v>
      </c>
      <c r="E25" s="88">
        <v>4.1666666666666664E-2</v>
      </c>
      <c r="F25" s="87">
        <v>6.25E-2</v>
      </c>
      <c r="G25" s="88">
        <v>0.2673611111111111</v>
      </c>
      <c r="H25" s="66">
        <f t="shared" si="4"/>
        <v>9.5833333333333215E-2</v>
      </c>
      <c r="I25" s="66">
        <f t="shared" si="5"/>
        <v>0.27083333333333348</v>
      </c>
      <c r="J25" s="66">
        <f t="shared" si="6"/>
        <v>3.869047619047622E-2</v>
      </c>
      <c r="K25" s="66">
        <f t="shared" si="7"/>
        <v>0.3095238095238097</v>
      </c>
      <c r="L25" s="67">
        <f t="shared" si="8"/>
        <v>0.40535714285714292</v>
      </c>
      <c r="M25" s="68">
        <f t="shared" ca="1" si="0"/>
        <v>0.33333333333333331</v>
      </c>
      <c r="N25" s="67">
        <f t="shared" ca="1" si="1"/>
        <v>7.2023809523809601E-2</v>
      </c>
      <c r="O25" s="69">
        <f t="shared" ca="1" si="2"/>
        <v>0</v>
      </c>
    </row>
    <row r="26" spans="1:23" x14ac:dyDescent="0.2">
      <c r="B26" s="63">
        <f t="shared" si="9"/>
        <v>42143</v>
      </c>
      <c r="C26" s="64">
        <f t="shared" ca="1" si="3"/>
        <v>42143</v>
      </c>
      <c r="D26" s="87">
        <v>0.86805555555555547</v>
      </c>
      <c r="E26" s="88">
        <v>4.1666666666666664E-2</v>
      </c>
      <c r="F26" s="87">
        <v>6.25E-2</v>
      </c>
      <c r="G26" s="88">
        <v>0.26597222222222222</v>
      </c>
      <c r="H26" s="66">
        <f t="shared" si="4"/>
        <v>0.10624999999999996</v>
      </c>
      <c r="I26" s="66">
        <f t="shared" si="5"/>
        <v>0.27083333333333348</v>
      </c>
      <c r="J26" s="66">
        <f t="shared" si="6"/>
        <v>3.869047619047622E-2</v>
      </c>
      <c r="K26" s="66">
        <f t="shared" si="7"/>
        <v>0.3095238095238097</v>
      </c>
      <c r="L26" s="67">
        <f t="shared" si="8"/>
        <v>0.41577380952380966</v>
      </c>
      <c r="M26" s="68">
        <f t="shared" ca="1" si="0"/>
        <v>0.33333333333333331</v>
      </c>
      <c r="N26" s="67">
        <f t="shared" ca="1" si="1"/>
        <v>8.2440476190476342E-2</v>
      </c>
      <c r="O26" s="69">
        <f t="shared" ca="1" si="2"/>
        <v>0</v>
      </c>
    </row>
    <row r="27" spans="1:23" x14ac:dyDescent="0.2">
      <c r="B27" s="63">
        <f t="shared" si="9"/>
        <v>42144</v>
      </c>
      <c r="C27" s="64">
        <f t="shared" ca="1" si="3"/>
        <v>42144</v>
      </c>
      <c r="D27" s="87">
        <v>0.87152777777777779</v>
      </c>
      <c r="E27" s="88">
        <v>4.1666666666666664E-2</v>
      </c>
      <c r="F27" s="87">
        <v>6.25E-2</v>
      </c>
      <c r="G27" s="88">
        <v>0.25347222222222221</v>
      </c>
      <c r="H27" s="66">
        <f t="shared" si="4"/>
        <v>9.0277777777777568E-2</v>
      </c>
      <c r="I27" s="66">
        <f t="shared" si="5"/>
        <v>0.27083333333333348</v>
      </c>
      <c r="J27" s="66">
        <f t="shared" si="6"/>
        <v>3.869047619047622E-2</v>
      </c>
      <c r="K27" s="66">
        <f t="shared" si="7"/>
        <v>0.3095238095238097</v>
      </c>
      <c r="L27" s="67">
        <f t="shared" si="8"/>
        <v>0.39980158730158727</v>
      </c>
      <c r="M27" s="68">
        <f t="shared" ca="1" si="0"/>
        <v>0.33333333333333331</v>
      </c>
      <c r="N27" s="67">
        <f t="shared" ca="1" si="1"/>
        <v>6.6468253968253954E-2</v>
      </c>
      <c r="O27" s="69">
        <f t="shared" ca="1" si="2"/>
        <v>0</v>
      </c>
    </row>
    <row r="28" spans="1:23" x14ac:dyDescent="0.2">
      <c r="B28" s="63">
        <f t="shared" si="9"/>
        <v>42145</v>
      </c>
      <c r="C28" s="64">
        <f t="shared" ca="1" si="3"/>
        <v>42145</v>
      </c>
      <c r="D28" s="87">
        <v>0.88055555555555554</v>
      </c>
      <c r="E28" s="88">
        <v>4.1666666666666664E-2</v>
      </c>
      <c r="F28" s="87">
        <v>6.25E-2</v>
      </c>
      <c r="G28" s="88">
        <v>0.25</v>
      </c>
      <c r="H28" s="66">
        <f t="shared" si="4"/>
        <v>7.7777777777777612E-2</v>
      </c>
      <c r="I28" s="66">
        <f t="shared" si="5"/>
        <v>0.27083333333333348</v>
      </c>
      <c r="J28" s="66">
        <f t="shared" si="6"/>
        <v>3.869047619047622E-2</v>
      </c>
      <c r="K28" s="66">
        <f t="shared" si="7"/>
        <v>0.3095238095238097</v>
      </c>
      <c r="L28" s="67">
        <f t="shared" si="8"/>
        <v>0.38730158730158731</v>
      </c>
      <c r="M28" s="68">
        <f t="shared" ca="1" si="0"/>
        <v>0.33333333333333331</v>
      </c>
      <c r="N28" s="67">
        <f t="shared" ca="1" si="1"/>
        <v>5.3968253968253999E-2</v>
      </c>
      <c r="O28" s="69">
        <f t="shared" ca="1" si="2"/>
        <v>0</v>
      </c>
    </row>
    <row r="29" spans="1:23" x14ac:dyDescent="0.2">
      <c r="B29" s="63">
        <f t="shared" si="9"/>
        <v>42146</v>
      </c>
      <c r="C29" s="64">
        <f t="shared" ca="1" si="3"/>
        <v>42146</v>
      </c>
      <c r="D29" s="87">
        <v>0.875</v>
      </c>
      <c r="E29" s="88">
        <v>4.1666666666666664E-2</v>
      </c>
      <c r="F29" s="87">
        <v>6.25E-2</v>
      </c>
      <c r="G29" s="88">
        <v>0.25138888888888888</v>
      </c>
      <c r="H29" s="66">
        <f t="shared" si="4"/>
        <v>8.4722222222222032E-2</v>
      </c>
      <c r="I29" s="66">
        <f t="shared" si="5"/>
        <v>0.27083333333333348</v>
      </c>
      <c r="J29" s="66">
        <f t="shared" si="6"/>
        <v>3.869047619047622E-2</v>
      </c>
      <c r="K29" s="66">
        <f t="shared" si="7"/>
        <v>0.3095238095238097</v>
      </c>
      <c r="L29" s="67">
        <f t="shared" si="8"/>
        <v>0.39424603174603173</v>
      </c>
      <c r="M29" s="68">
        <f t="shared" ca="1" si="0"/>
        <v>0.33333333333333331</v>
      </c>
      <c r="N29" s="67">
        <f t="shared" ca="1" si="1"/>
        <v>6.0912698412698418E-2</v>
      </c>
      <c r="O29" s="69">
        <f t="shared" ca="1" si="2"/>
        <v>0</v>
      </c>
    </row>
    <row r="30" spans="1:23" x14ac:dyDescent="0.2">
      <c r="B30" s="63">
        <f t="shared" si="9"/>
        <v>42147</v>
      </c>
      <c r="C30" s="64">
        <f t="shared" ca="1" si="3"/>
        <v>42147</v>
      </c>
      <c r="D30" s="87">
        <v>0.8833333333333333</v>
      </c>
      <c r="E30" s="88">
        <v>4.1666666666666664E-2</v>
      </c>
      <c r="F30" s="87">
        <v>6.25E-2</v>
      </c>
      <c r="G30" s="88">
        <v>0.25486111111111109</v>
      </c>
      <c r="H30" s="66">
        <f t="shared" si="4"/>
        <v>7.9861111111110938E-2</v>
      </c>
      <c r="I30" s="66">
        <f t="shared" si="5"/>
        <v>0.27083333333333348</v>
      </c>
      <c r="J30" s="66">
        <f t="shared" si="6"/>
        <v>3.869047619047622E-2</v>
      </c>
      <c r="K30" s="66">
        <f t="shared" si="7"/>
        <v>0.3095238095238097</v>
      </c>
      <c r="L30" s="67">
        <f t="shared" si="8"/>
        <v>0.38938492063492064</v>
      </c>
      <c r="M30" s="68">
        <f t="shared" ca="1" si="0"/>
        <v>0.16666666666666666</v>
      </c>
      <c r="N30" s="67">
        <f t="shared" ca="1" si="1"/>
        <v>0.22271825396825398</v>
      </c>
      <c r="O30" s="69">
        <f t="shared" ca="1" si="2"/>
        <v>0</v>
      </c>
    </row>
    <row r="31" spans="1:23" x14ac:dyDescent="0.2">
      <c r="B31" s="63">
        <f t="shared" si="9"/>
        <v>42148</v>
      </c>
      <c r="C31" s="64">
        <f ca="1">IF(B31="","",IF(COUNTIF(fer,B31)&gt;0,"feriado",B31))</f>
        <v>42148</v>
      </c>
      <c r="D31" s="87">
        <v>0.88541666666666663</v>
      </c>
      <c r="E31" s="88">
        <v>4.1666666666666664E-2</v>
      </c>
      <c r="F31" s="87">
        <v>6.25E-2</v>
      </c>
      <c r="G31" s="88">
        <v>0.25972222222222224</v>
      </c>
      <c r="H31" s="66">
        <f t="shared" si="4"/>
        <v>8.2638888888888706E-2</v>
      </c>
      <c r="I31" s="66">
        <f t="shared" si="5"/>
        <v>0.27083333333333348</v>
      </c>
      <c r="J31" s="66">
        <f t="shared" si="6"/>
        <v>3.869047619047622E-2</v>
      </c>
      <c r="K31" s="66">
        <f t="shared" si="7"/>
        <v>0.3095238095238097</v>
      </c>
      <c r="L31" s="67">
        <f t="shared" si="8"/>
        <v>0.39216269841269841</v>
      </c>
      <c r="M31" s="68">
        <f t="shared" ca="1" si="0"/>
        <v>0</v>
      </c>
      <c r="N31" s="67">
        <f t="shared" ca="1" si="1"/>
        <v>0</v>
      </c>
      <c r="O31" s="69">
        <f t="shared" ca="1" si="2"/>
        <v>0.39216269841269841</v>
      </c>
    </row>
    <row r="32" spans="1:23" x14ac:dyDescent="0.2">
      <c r="B32" s="63">
        <f t="shared" si="9"/>
        <v>42149</v>
      </c>
      <c r="C32" s="64">
        <f t="shared" ca="1" si="3"/>
        <v>42149</v>
      </c>
      <c r="D32" s="87">
        <v>0.87847222222222221</v>
      </c>
      <c r="E32" s="88">
        <v>4.1666666666666664E-2</v>
      </c>
      <c r="F32" s="87">
        <v>6.25E-2</v>
      </c>
      <c r="G32" s="88">
        <v>0.26180555555555557</v>
      </c>
      <c r="H32" s="66">
        <f t="shared" si="4"/>
        <v>9.1666666666666563E-2</v>
      </c>
      <c r="I32" s="66">
        <f t="shared" si="5"/>
        <v>0.27083333333333348</v>
      </c>
      <c r="J32" s="66">
        <f t="shared" si="6"/>
        <v>3.869047619047622E-2</v>
      </c>
      <c r="K32" s="66">
        <f t="shared" si="7"/>
        <v>0.3095238095238097</v>
      </c>
      <c r="L32" s="67">
        <f t="shared" si="8"/>
        <v>0.40119047619047626</v>
      </c>
      <c r="M32" s="68">
        <f t="shared" ca="1" si="0"/>
        <v>0.33333333333333331</v>
      </c>
      <c r="N32" s="67">
        <f t="shared" ca="1" si="1"/>
        <v>6.7857142857142949E-2</v>
      </c>
      <c r="O32" s="69">
        <f t="shared" ca="1" si="2"/>
        <v>0</v>
      </c>
    </row>
    <row r="33" spans="2:15" x14ac:dyDescent="0.2">
      <c r="B33" s="63">
        <f t="shared" si="9"/>
        <v>42150</v>
      </c>
      <c r="C33" s="64">
        <f t="shared" ca="1" si="3"/>
        <v>42150</v>
      </c>
      <c r="D33" s="87">
        <v>0.875</v>
      </c>
      <c r="E33" s="88">
        <v>4.1666666666666664E-2</v>
      </c>
      <c r="F33" s="87">
        <v>6.25E-2</v>
      </c>
      <c r="G33" s="88">
        <v>0.2638888888888889</v>
      </c>
      <c r="H33" s="66">
        <f t="shared" si="4"/>
        <v>9.7222222222222099E-2</v>
      </c>
      <c r="I33" s="66">
        <f t="shared" si="5"/>
        <v>0.27083333333333348</v>
      </c>
      <c r="J33" s="66">
        <f t="shared" si="6"/>
        <v>3.869047619047622E-2</v>
      </c>
      <c r="K33" s="66">
        <f t="shared" si="7"/>
        <v>0.3095238095238097</v>
      </c>
      <c r="L33" s="67">
        <f t="shared" si="8"/>
        <v>0.4067460317460318</v>
      </c>
      <c r="M33" s="68">
        <f t="shared" ca="1" si="0"/>
        <v>0.33333333333333331</v>
      </c>
      <c r="N33" s="67">
        <f t="shared" ca="1" si="1"/>
        <v>7.3412698412698485E-2</v>
      </c>
      <c r="O33" s="69">
        <f t="shared" ca="1" si="2"/>
        <v>0</v>
      </c>
    </row>
    <row r="34" spans="2:15" x14ac:dyDescent="0.2">
      <c r="B34" s="63">
        <f t="shared" si="9"/>
        <v>42151</v>
      </c>
      <c r="C34" s="64">
        <f t="shared" ca="1" si="3"/>
        <v>42151</v>
      </c>
      <c r="D34" s="87">
        <v>0.87777777777777777</v>
      </c>
      <c r="E34" s="88">
        <v>4.1666666666666664E-2</v>
      </c>
      <c r="F34" s="87">
        <v>6.25E-2</v>
      </c>
      <c r="G34" s="88">
        <v>0.25972222222222224</v>
      </c>
      <c r="H34" s="66">
        <f t="shared" si="4"/>
        <v>9.0277777777777679E-2</v>
      </c>
      <c r="I34" s="66">
        <f t="shared" si="5"/>
        <v>0.27083333333333348</v>
      </c>
      <c r="J34" s="66">
        <f t="shared" si="6"/>
        <v>3.869047619047622E-2</v>
      </c>
      <c r="K34" s="66">
        <f t="shared" si="7"/>
        <v>0.3095238095238097</v>
      </c>
      <c r="L34" s="67">
        <f t="shared" si="8"/>
        <v>0.39980158730158738</v>
      </c>
      <c r="M34" s="68">
        <f t="shared" ca="1" si="0"/>
        <v>0.33333333333333331</v>
      </c>
      <c r="N34" s="67">
        <f t="shared" ca="1" si="1"/>
        <v>6.6468253968254065E-2</v>
      </c>
      <c r="O34" s="69">
        <f t="shared" ca="1" si="2"/>
        <v>0</v>
      </c>
    </row>
    <row r="35" spans="2:15" x14ac:dyDescent="0.2">
      <c r="B35" s="63">
        <f t="shared" si="9"/>
        <v>42152</v>
      </c>
      <c r="C35" s="64">
        <f t="shared" ca="1" si="3"/>
        <v>42152</v>
      </c>
      <c r="D35" s="87">
        <v>0.87777777777777777</v>
      </c>
      <c r="E35" s="88">
        <v>4.1666666666666664E-2</v>
      </c>
      <c r="F35" s="87">
        <v>6.25E-2</v>
      </c>
      <c r="G35" s="88">
        <v>0.26527777777777778</v>
      </c>
      <c r="H35" s="66">
        <f t="shared" si="4"/>
        <v>9.5833333333333215E-2</v>
      </c>
      <c r="I35" s="66">
        <f t="shared" si="5"/>
        <v>0.27083333333333348</v>
      </c>
      <c r="J35" s="66">
        <f t="shared" si="6"/>
        <v>3.869047619047622E-2</v>
      </c>
      <c r="K35" s="66">
        <f t="shared" si="7"/>
        <v>0.3095238095238097</v>
      </c>
      <c r="L35" s="67">
        <f t="shared" si="8"/>
        <v>0.40535714285714292</v>
      </c>
      <c r="M35" s="68">
        <f t="shared" ca="1" si="0"/>
        <v>0.33333333333333331</v>
      </c>
      <c r="N35" s="67">
        <f t="shared" ca="1" si="1"/>
        <v>7.2023809523809601E-2</v>
      </c>
      <c r="O35" s="69">
        <f t="shared" ca="1" si="2"/>
        <v>0</v>
      </c>
    </row>
    <row r="36" spans="2:15" x14ac:dyDescent="0.2">
      <c r="B36" s="70">
        <f>IF(B35="","",IF(MONTH(B35+1)&lt;&gt;MONTH(B35),"",B35+1))</f>
        <v>42153</v>
      </c>
      <c r="C36" s="64">
        <f t="shared" ca="1" si="3"/>
        <v>42153</v>
      </c>
      <c r="D36" s="87">
        <v>0.87986111111111109</v>
      </c>
      <c r="E36" s="88">
        <v>4.1666666666666664E-2</v>
      </c>
      <c r="F36" s="87">
        <v>6.25E-2</v>
      </c>
      <c r="G36" s="88">
        <v>0.27152777777777776</v>
      </c>
      <c r="H36" s="66">
        <f t="shared" si="4"/>
        <v>9.9999999999999867E-2</v>
      </c>
      <c r="I36" s="66">
        <f t="shared" si="5"/>
        <v>0.27083333333333348</v>
      </c>
      <c r="J36" s="66">
        <f t="shared" si="6"/>
        <v>3.869047619047622E-2</v>
      </c>
      <c r="K36" s="66">
        <f t="shared" si="7"/>
        <v>0.3095238095238097</v>
      </c>
      <c r="L36" s="67">
        <f t="shared" si="8"/>
        <v>0.40952380952380957</v>
      </c>
      <c r="M36" s="68">
        <f t="shared" ca="1" si="0"/>
        <v>0.33333333333333331</v>
      </c>
      <c r="N36" s="67">
        <f t="shared" ca="1" si="1"/>
        <v>7.6190476190476253E-2</v>
      </c>
      <c r="O36" s="69">
        <f t="shared" ca="1" si="2"/>
        <v>0</v>
      </c>
    </row>
    <row r="37" spans="2:15" x14ac:dyDescent="0.2">
      <c r="B37" s="70">
        <f>IF(B36="","",IF(MONTH(B36+1)&lt;&gt;MONTH(B36),"",B36+1))</f>
        <v>42154</v>
      </c>
      <c r="C37" s="64">
        <f t="shared" ca="1" si="3"/>
        <v>42154</v>
      </c>
      <c r="D37" s="87">
        <v>0.88055555555555554</v>
      </c>
      <c r="E37" s="88">
        <v>4.1666666666666664E-2</v>
      </c>
      <c r="F37" s="87">
        <v>6.25E-2</v>
      </c>
      <c r="G37" s="88">
        <v>0.27777777777777779</v>
      </c>
      <c r="H37" s="66">
        <f t="shared" si="4"/>
        <v>0.1055555555555554</v>
      </c>
      <c r="I37" s="66">
        <f t="shared" si="5"/>
        <v>0.27083333333333348</v>
      </c>
      <c r="J37" s="66">
        <f t="shared" si="6"/>
        <v>3.869047619047622E-2</v>
      </c>
      <c r="K37" s="66">
        <f t="shared" si="7"/>
        <v>0.3095238095238097</v>
      </c>
      <c r="L37" s="67">
        <f t="shared" si="8"/>
        <v>0.4150793650793651</v>
      </c>
      <c r="M37" s="68">
        <f t="shared" ca="1" si="0"/>
        <v>0.16666666666666666</v>
      </c>
      <c r="N37" s="67">
        <f t="shared" ca="1" si="1"/>
        <v>0.24841269841269845</v>
      </c>
      <c r="O37" s="69">
        <f t="shared" ca="1" si="2"/>
        <v>0</v>
      </c>
    </row>
    <row r="38" spans="2:15" x14ac:dyDescent="0.2">
      <c r="B38" s="71">
        <f>IF(B37="","",IF(MONTH(B37+1)&lt;&gt;MONTH(B37),"",B37+1))</f>
        <v>42155</v>
      </c>
      <c r="C38" s="72">
        <f t="shared" ca="1" si="3"/>
        <v>42155</v>
      </c>
      <c r="D38" s="89">
        <v>0.88888888888888884</v>
      </c>
      <c r="E38" s="88">
        <v>4.1666666666666664E-2</v>
      </c>
      <c r="F38" s="87">
        <v>6.25E-2</v>
      </c>
      <c r="G38" s="90">
        <v>0.25555555555555559</v>
      </c>
      <c r="H38" s="74">
        <f t="shared" si="4"/>
        <v>7.4999999999999956E-2</v>
      </c>
      <c r="I38" s="74">
        <f t="shared" si="5"/>
        <v>0.27083333333333348</v>
      </c>
      <c r="J38" s="74">
        <f t="shared" si="6"/>
        <v>3.869047619047622E-2</v>
      </c>
      <c r="K38" s="74">
        <f t="shared" si="7"/>
        <v>0.3095238095238097</v>
      </c>
      <c r="L38" s="75">
        <f t="shared" si="8"/>
        <v>0.38452380952380966</v>
      </c>
      <c r="M38" s="76">
        <f t="shared" ca="1" si="0"/>
        <v>0</v>
      </c>
      <c r="N38" s="75">
        <f t="shared" ca="1" si="1"/>
        <v>0</v>
      </c>
      <c r="O38" s="77">
        <f t="shared" ca="1" si="2"/>
        <v>0.38452380952380966</v>
      </c>
    </row>
    <row r="39" spans="2:15" x14ac:dyDescent="0.2">
      <c r="B39" s="102" t="s">
        <v>47</v>
      </c>
      <c r="C39" s="102" t="s">
        <v>46</v>
      </c>
      <c r="D39" s="102" t="s">
        <v>40</v>
      </c>
      <c r="E39" s="102" t="s">
        <v>41</v>
      </c>
      <c r="F39" s="102" t="s">
        <v>43</v>
      </c>
      <c r="G39" s="102" t="s">
        <v>44</v>
      </c>
      <c r="H39" s="119" t="s">
        <v>45</v>
      </c>
      <c r="I39" s="120" t="s">
        <v>54</v>
      </c>
      <c r="J39" s="121" t="s">
        <v>48</v>
      </c>
      <c r="K39" s="122">
        <f>SUM(K8:K38)</f>
        <v>9.2857142857142883</v>
      </c>
      <c r="L39" s="122">
        <f>SUM(L8:L38)</f>
        <v>11.930853174603175</v>
      </c>
      <c r="M39" s="110" t="s">
        <v>48</v>
      </c>
      <c r="N39" s="122">
        <f ca="1">SUM(N8:N38)</f>
        <v>2.4492063492063498</v>
      </c>
      <c r="O39" s="122">
        <f ca="1">SUM(O8:O38)</f>
        <v>1.9816468253968256</v>
      </c>
    </row>
    <row r="40" spans="2:15" x14ac:dyDescent="0.2">
      <c r="B40" s="106">
        <f>B8</f>
        <v>42125</v>
      </c>
      <c r="C40" s="106">
        <f>DATE(YEAR(B8),MONTH(B8)+1,0)</f>
        <v>42155</v>
      </c>
      <c r="D40" s="107">
        <f ca="1">COUNTIF(C8:C38,"feriado")</f>
        <v>0</v>
      </c>
      <c r="E40" s="108">
        <f ca="1">SUMPRODUCT((WEEKDAY(ROW(INDIRECT($B40&amp;":"&amp;$C40)))=1)*(COUNTIF(fer,ROW(INDIRECT($B40&amp;":"&amp;$C40)))=0))</f>
        <v>5</v>
      </c>
      <c r="F40" s="108">
        <f>DAY(C40)</f>
        <v>31</v>
      </c>
      <c r="G40" s="108">
        <f ca="1">F40-H40</f>
        <v>26</v>
      </c>
      <c r="H40" s="114">
        <f ca="1">D40+E40</f>
        <v>5</v>
      </c>
      <c r="I40" s="123" t="str">
        <f ca="1">G40&amp;"/"&amp;H40</f>
        <v>26/5</v>
      </c>
      <c r="J40" s="124" t="s">
        <v>49</v>
      </c>
      <c r="K40" s="109">
        <f>K39*24</f>
        <v>222.85714285714292</v>
      </c>
      <c r="L40" s="109">
        <f>L39*24</f>
        <v>286.34047619047624</v>
      </c>
      <c r="M40" s="110" t="s">
        <v>49</v>
      </c>
      <c r="N40" s="109">
        <f ca="1">N39*24</f>
        <v>58.780952380952399</v>
      </c>
      <c r="O40" s="109">
        <f ca="1">O39*24</f>
        <v>47.55952380952381</v>
      </c>
    </row>
    <row r="41" spans="2:15" x14ac:dyDescent="0.2">
      <c r="B41" s="131"/>
      <c r="C41" s="132"/>
      <c r="D41" s="133"/>
      <c r="E41" s="132"/>
      <c r="F41" s="133"/>
      <c r="G41" s="132"/>
      <c r="H41" s="127"/>
      <c r="I41" s="112"/>
      <c r="J41" s="125" t="s">
        <v>50</v>
      </c>
      <c r="K41" s="109">
        <f ca="1">K40/$G$40*$H$40</f>
        <v>42.857142857142861</v>
      </c>
      <c r="L41" s="126"/>
      <c r="M41" s="112" t="s">
        <v>50</v>
      </c>
      <c r="N41" s="109">
        <f ca="1">N40/$G$40*$H$40</f>
        <v>11.304029304029308</v>
      </c>
      <c r="O41" s="109">
        <f ca="1">O40/$G$40*$H$40</f>
        <v>9.1460622710622701</v>
      </c>
    </row>
    <row r="44" spans="2:15" ht="18.75" x14ac:dyDescent="0.2">
      <c r="G44" s="1"/>
      <c r="H44" s="1"/>
      <c r="I44" s="1"/>
      <c r="J44" s="1"/>
      <c r="K44" s="1"/>
    </row>
  </sheetData>
  <sheetProtection algorithmName="SHA-512" hashValue="C1CNnxuz2GAltGOldDh/xy/bWX9GRQX8MefPqkW1g6SBkwVMoaN3Yb6AHH5zGvjsj6GJVxfun6BEFmRL2kd/hQ==" saltValue="z+Q8bsNqm7WF6dayaEgpdw==" spinCount="100000" sheet="1" objects="1" scenarios="1"/>
  <mergeCells count="5">
    <mergeCell ref="J2:J3"/>
    <mergeCell ref="B41:C41"/>
    <mergeCell ref="D41:E41"/>
    <mergeCell ref="F41:G41"/>
    <mergeCell ref="V7:W7"/>
  </mergeCells>
  <phoneticPr fontId="10" type="noConversion"/>
  <conditionalFormatting sqref="S30">
    <cfRule type="expression" dxfId="57" priority="8">
      <formula>WEEKDAY($B$8,2)=1</formula>
    </cfRule>
  </conditionalFormatting>
  <conditionalFormatting sqref="B8:C38">
    <cfRule type="expression" dxfId="56" priority="4">
      <formula>WEEKDAY($B8,2)=7</formula>
    </cfRule>
    <cfRule type="expression" dxfId="55" priority="5">
      <formula>COUNTIF(fer,$B8)&gt;0</formula>
    </cfRule>
  </conditionalFormatting>
  <conditionalFormatting sqref="D8:G38">
    <cfRule type="expression" dxfId="54" priority="1">
      <formula>WEEKDAY($B8,2)=7</formula>
    </cfRule>
    <cfRule type="expression" dxfId="53" priority="2">
      <formula>COUNTIF(fer,$B8)&gt;0</formula>
    </cfRule>
  </conditionalFormatting>
  <conditionalFormatting sqref="H8:O38">
    <cfRule type="expression" dxfId="52" priority="6">
      <formula>WEEKDAY($B8,2)=7</formula>
    </cfRule>
    <cfRule type="expression" dxfId="51" priority="7">
      <formula>COUNTIF(fer,$B8)&gt;0</formula>
    </cfRule>
  </conditionalFormatting>
  <pageMargins left="0.75" right="0.75" top="1" bottom="1" header="0.49212598499999999" footer="0.49212598499999999"/>
  <pageSetup paperSize="9" scale="84" orientation="landscape" r:id="rId1"/>
  <headerFooter alignWithMargins="0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2:W44"/>
  <sheetViews>
    <sheetView showGridLines="0" zoomScaleNormal="100" workbookViewId="0">
      <selection activeCell="S13" sqref="S13"/>
    </sheetView>
  </sheetViews>
  <sheetFormatPr defaultRowHeight="12.75" x14ac:dyDescent="0.2"/>
  <cols>
    <col min="1" max="1" width="5.7109375" customWidth="1"/>
    <col min="2" max="2" width="12.140625" customWidth="1"/>
    <col min="3" max="3" width="13.85546875" customWidth="1"/>
    <col min="4" max="7" width="9.42578125" bestFit="1" customWidth="1"/>
    <col min="8" max="11" width="9.42578125" customWidth="1"/>
    <col min="12" max="14" width="11.28515625" customWidth="1"/>
    <col min="16" max="19" width="6.7109375" customWidth="1"/>
    <col min="20" max="20" width="10.140625" bestFit="1" customWidth="1"/>
    <col min="22" max="22" width="12" customWidth="1"/>
    <col min="23" max="23" width="26.85546875" customWidth="1"/>
  </cols>
  <sheetData>
    <row r="2" spans="1:23" ht="12.75" customHeight="1" x14ac:dyDescent="0.2">
      <c r="B2" s="53" t="s">
        <v>38</v>
      </c>
      <c r="C2" s="83">
        <v>2015</v>
      </c>
      <c r="G2" s="2" t="s">
        <v>7</v>
      </c>
      <c r="H2" s="84">
        <v>0.33333333333333331</v>
      </c>
      <c r="I2" s="2"/>
      <c r="J2" s="129" t="s">
        <v>37</v>
      </c>
      <c r="K2" s="84">
        <v>0.91666666666666663</v>
      </c>
    </row>
    <row r="3" spans="1:23" x14ac:dyDescent="0.2">
      <c r="B3" s="53" t="s">
        <v>39</v>
      </c>
      <c r="C3" s="83">
        <v>6</v>
      </c>
      <c r="G3" s="3" t="s">
        <v>9</v>
      </c>
      <c r="H3" s="84">
        <v>0.16666666666666666</v>
      </c>
      <c r="I3" s="3"/>
      <c r="J3" s="130"/>
      <c r="K3" s="84">
        <v>0.20833333333333334</v>
      </c>
    </row>
    <row r="7" spans="1:23" ht="25.5" x14ac:dyDescent="0.2">
      <c r="B7" s="91" t="s">
        <v>0</v>
      </c>
      <c r="C7" s="91" t="s">
        <v>1</v>
      </c>
      <c r="D7" s="91" t="s">
        <v>2</v>
      </c>
      <c r="E7" s="91" t="s">
        <v>3</v>
      </c>
      <c r="F7" s="91" t="s">
        <v>2</v>
      </c>
      <c r="G7" s="91" t="s">
        <v>3</v>
      </c>
      <c r="H7" s="91" t="s">
        <v>34</v>
      </c>
      <c r="I7" s="91" t="s">
        <v>53</v>
      </c>
      <c r="J7" s="91" t="s">
        <v>35</v>
      </c>
      <c r="K7" s="91" t="s">
        <v>36</v>
      </c>
      <c r="L7" s="91" t="s">
        <v>4</v>
      </c>
      <c r="M7" s="91" t="s">
        <v>5</v>
      </c>
      <c r="N7" s="91" t="s">
        <v>6</v>
      </c>
      <c r="O7" s="91" t="s">
        <v>20</v>
      </c>
      <c r="P7" s="9"/>
      <c r="Q7" s="10"/>
      <c r="R7" s="10"/>
      <c r="S7" s="10"/>
      <c r="T7" s="6"/>
      <c r="V7" s="134"/>
      <c r="W7" s="135"/>
    </row>
    <row r="8" spans="1:23" ht="12.75" customHeight="1" x14ac:dyDescent="0.2">
      <c r="B8" s="56">
        <f>DATE(C2,C3,1)</f>
        <v>42156</v>
      </c>
      <c r="C8" s="57">
        <f ca="1">IF(B8="","",IF(COUNTIF(fer,B8)&gt;0,"feriado",B8))</f>
        <v>42156</v>
      </c>
      <c r="D8" s="85">
        <v>0.625</v>
      </c>
      <c r="E8" s="86">
        <v>0.79166666666666663</v>
      </c>
      <c r="F8" s="85">
        <v>0.83333333333333337</v>
      </c>
      <c r="G8" s="86">
        <v>1</v>
      </c>
      <c r="H8" s="59">
        <f t="shared" ref="H8:H38" si="0">IF(B8="","",L8-K8)</f>
        <v>0.24999999999999989</v>
      </c>
      <c r="I8" s="59">
        <f t="shared" ref="I8:I38" si="1">IF(B8="","",MAX(ININOT,MIN(FIMNOT+1,E8+(D8&gt;E8)))-MAX(ININOT,D8)+(MIN(FIMNOT,E8+(D8&gt;E8))-MIN(FIMNOT,D8))+MAX(ININOT,MIN(FIMNOT+1,G8+(F8&gt;G8)))-MAX(ININOT,F8)+(MIN(FIMNOT,G8+(F8&gt;G8))-MIN(FIMNOT,F8)))</f>
        <v>8.333333333333337E-2</v>
      </c>
      <c r="J8" s="59">
        <f>IF(B8="","",(I8/7*8)-I8)</f>
        <v>1.1904761904761904E-2</v>
      </c>
      <c r="K8" s="59">
        <f>IF(B8="","",I8+J8)</f>
        <v>9.5238095238095274E-2</v>
      </c>
      <c r="L8" s="60">
        <f t="shared" ref="L8:L38" si="2">IF(B8="","",MOD((E8-D8)+(G8-F8),1)+J8)</f>
        <v>0.34523809523809518</v>
      </c>
      <c r="M8" s="61">
        <f t="shared" ref="M8:M38" ca="1" si="3">IF(B8="","",IF(OR(COUNTIF(fer,B8)&gt;0,WEEKDAY(B8)=1),0,IF(WEEKDAY(B8)=7,MIN($H$3,L8),MIN($H$2,L8))))</f>
        <v>0.33333333333333331</v>
      </c>
      <c r="N8" s="60">
        <f t="shared" ref="N8:N38" ca="1" si="4">IF(B8="","",IF(M8=0,0,IF(WEEKDAY(B8)=7,MAX(0,L8-$H$3),MAX(0,L8-$H$2))))</f>
        <v>1.1904761904761862E-2</v>
      </c>
      <c r="O8" s="62">
        <f t="shared" ref="O8:O38" ca="1" si="5">IF(B8="","",IF(M8=0,L8,0))</f>
        <v>0</v>
      </c>
      <c r="T8" s="13"/>
      <c r="V8" s="14"/>
      <c r="W8" s="11"/>
    </row>
    <row r="9" spans="1:23" ht="12.75" customHeight="1" x14ac:dyDescent="0.2">
      <c r="B9" s="63">
        <f>B8+1</f>
        <v>42157</v>
      </c>
      <c r="C9" s="64">
        <f t="shared" ref="C9:C38" ca="1" si="6">IF(B9="","",IF(COUNTIF(fer,B9)&gt;0,"feriado",B9))</f>
        <v>42157</v>
      </c>
      <c r="D9" s="87">
        <v>0.66666666666666663</v>
      </c>
      <c r="E9" s="88">
        <v>0.79166666666666663</v>
      </c>
      <c r="F9" s="87">
        <v>0.83333333333333337</v>
      </c>
      <c r="G9" s="88">
        <v>4.1666666666666664E-2</v>
      </c>
      <c r="H9" s="66">
        <f t="shared" si="0"/>
        <v>0.20833333333333318</v>
      </c>
      <c r="I9" s="66">
        <f t="shared" si="1"/>
        <v>0.12500000000000011</v>
      </c>
      <c r="J9" s="66">
        <f t="shared" ref="J9:J38" si="7">IF(B9="","",(I9/7*8)-I9)</f>
        <v>1.7857142857142877E-2</v>
      </c>
      <c r="K9" s="66">
        <f t="shared" ref="K9:K38" si="8">IF(B9="","",I9+J9)</f>
        <v>0.14285714285714299</v>
      </c>
      <c r="L9" s="67">
        <f t="shared" si="2"/>
        <v>0.35119047619047616</v>
      </c>
      <c r="M9" s="68">
        <f t="shared" ca="1" si="3"/>
        <v>0.33333333333333331</v>
      </c>
      <c r="N9" s="67">
        <f t="shared" ca="1" si="4"/>
        <v>1.7857142857142849E-2</v>
      </c>
      <c r="O9" s="69">
        <f t="shared" ca="1" si="5"/>
        <v>0</v>
      </c>
      <c r="V9" s="14"/>
      <c r="W9" s="11"/>
    </row>
    <row r="10" spans="1:23" x14ac:dyDescent="0.2">
      <c r="B10" s="63">
        <f>B9+1</f>
        <v>42158</v>
      </c>
      <c r="C10" s="64">
        <f t="shared" ca="1" si="6"/>
        <v>42158</v>
      </c>
      <c r="D10" s="87">
        <v>0.625</v>
      </c>
      <c r="E10" s="88">
        <v>0.79166666666666663</v>
      </c>
      <c r="F10" s="87">
        <v>0.83333333333333337</v>
      </c>
      <c r="G10" s="88">
        <v>5.2083333333333336E-2</v>
      </c>
      <c r="H10" s="66">
        <f t="shared" si="0"/>
        <v>0.25</v>
      </c>
      <c r="I10" s="66">
        <f t="shared" si="1"/>
        <v>0.13541666666666663</v>
      </c>
      <c r="J10" s="66">
        <f t="shared" si="7"/>
        <v>1.9345238095238082E-2</v>
      </c>
      <c r="K10" s="66">
        <f t="shared" si="8"/>
        <v>0.15476190476190471</v>
      </c>
      <c r="L10" s="67">
        <f t="shared" si="2"/>
        <v>0.40476190476190471</v>
      </c>
      <c r="M10" s="68">
        <f t="shared" ca="1" si="3"/>
        <v>0.33333333333333331</v>
      </c>
      <c r="N10" s="67">
        <f t="shared" ca="1" si="4"/>
        <v>7.1428571428571397E-2</v>
      </c>
      <c r="O10" s="69">
        <f t="shared" ca="1" si="5"/>
        <v>0</v>
      </c>
      <c r="V10" s="14"/>
      <c r="W10" s="11"/>
    </row>
    <row r="11" spans="1:23" x14ac:dyDescent="0.2">
      <c r="B11" s="63">
        <f>B10+1</f>
        <v>42159</v>
      </c>
      <c r="C11" s="64">
        <f t="shared" ca="1" si="6"/>
        <v>42159</v>
      </c>
      <c r="D11" s="87">
        <v>0.625</v>
      </c>
      <c r="E11" s="88">
        <v>0.79166666666666663</v>
      </c>
      <c r="F11" s="87">
        <v>0.83333333333333337</v>
      </c>
      <c r="G11" s="88">
        <v>8.3333333333333329E-2</v>
      </c>
      <c r="H11" s="66">
        <f t="shared" si="0"/>
        <v>0.25</v>
      </c>
      <c r="I11" s="66">
        <f t="shared" si="1"/>
        <v>0.16666666666666663</v>
      </c>
      <c r="J11" s="66">
        <f t="shared" si="7"/>
        <v>2.3809523809523808E-2</v>
      </c>
      <c r="K11" s="66">
        <f t="shared" si="8"/>
        <v>0.19047619047619044</v>
      </c>
      <c r="L11" s="67">
        <f t="shared" si="2"/>
        <v>0.44047619047619047</v>
      </c>
      <c r="M11" s="68">
        <f t="shared" ca="1" si="3"/>
        <v>0.33333333333333331</v>
      </c>
      <c r="N11" s="67">
        <f t="shared" ca="1" si="4"/>
        <v>0.10714285714285715</v>
      </c>
      <c r="O11" s="69">
        <f t="shared" ca="1" si="5"/>
        <v>0</v>
      </c>
      <c r="V11" s="14"/>
      <c r="W11" s="11"/>
    </row>
    <row r="12" spans="1:23" x14ac:dyDescent="0.2">
      <c r="B12" s="63">
        <f>B11+1</f>
        <v>42160</v>
      </c>
      <c r="C12" s="64">
        <f t="shared" ca="1" si="6"/>
        <v>42160</v>
      </c>
      <c r="D12" s="87">
        <v>0.625</v>
      </c>
      <c r="E12" s="88">
        <v>0.79166666666666663</v>
      </c>
      <c r="F12" s="87">
        <v>0.83333333333333337</v>
      </c>
      <c r="G12" s="88">
        <v>0.11458333333333333</v>
      </c>
      <c r="H12" s="66">
        <f t="shared" si="0"/>
        <v>0.25</v>
      </c>
      <c r="I12" s="66">
        <f t="shared" si="1"/>
        <v>0.19791666666666663</v>
      </c>
      <c r="J12" s="66">
        <f t="shared" si="7"/>
        <v>2.8273809523809507E-2</v>
      </c>
      <c r="K12" s="66">
        <f t="shared" si="8"/>
        <v>0.22619047619047614</v>
      </c>
      <c r="L12" s="67">
        <f t="shared" si="2"/>
        <v>0.47619047619047616</v>
      </c>
      <c r="M12" s="68">
        <f t="shared" ca="1" si="3"/>
        <v>0.33333333333333331</v>
      </c>
      <c r="N12" s="67">
        <f t="shared" ca="1" si="4"/>
        <v>0.14285714285714285</v>
      </c>
      <c r="O12" s="69">
        <f t="shared" ca="1" si="5"/>
        <v>0</v>
      </c>
      <c r="V12" s="14"/>
      <c r="W12" s="11"/>
    </row>
    <row r="13" spans="1:23" x14ac:dyDescent="0.2">
      <c r="B13" s="63">
        <f t="shared" ref="B13:B35" si="9">B12+1</f>
        <v>42161</v>
      </c>
      <c r="C13" s="64">
        <f t="shared" ca="1" si="6"/>
        <v>42161</v>
      </c>
      <c r="D13" s="87">
        <v>0.625</v>
      </c>
      <c r="E13" s="88">
        <v>0.79166666666666663</v>
      </c>
      <c r="F13" s="87">
        <v>0.83333333333333337</v>
      </c>
      <c r="G13" s="88">
        <v>0.125</v>
      </c>
      <c r="H13" s="66">
        <f t="shared" si="0"/>
        <v>0.24999999999999989</v>
      </c>
      <c r="I13" s="66">
        <f t="shared" si="1"/>
        <v>0.20833333333333337</v>
      </c>
      <c r="J13" s="66">
        <f t="shared" si="7"/>
        <v>2.9761904761904767E-2</v>
      </c>
      <c r="K13" s="66">
        <f t="shared" si="8"/>
        <v>0.23809523809523814</v>
      </c>
      <c r="L13" s="67">
        <f t="shared" si="2"/>
        <v>0.48809523809523803</v>
      </c>
      <c r="M13" s="68">
        <f t="shared" ca="1" si="3"/>
        <v>0.16666666666666666</v>
      </c>
      <c r="N13" s="67">
        <f t="shared" ca="1" si="4"/>
        <v>0.3214285714285714</v>
      </c>
      <c r="O13" s="69">
        <f t="shared" ca="1" si="5"/>
        <v>0</v>
      </c>
      <c r="V13" s="14"/>
      <c r="W13" s="11"/>
    </row>
    <row r="14" spans="1:23" x14ac:dyDescent="0.2">
      <c r="B14" s="63">
        <f t="shared" si="9"/>
        <v>42162</v>
      </c>
      <c r="C14" s="64">
        <f t="shared" ca="1" si="6"/>
        <v>42162</v>
      </c>
      <c r="D14" s="87">
        <v>0.625</v>
      </c>
      <c r="E14" s="88">
        <v>0.79166666666666663</v>
      </c>
      <c r="F14" s="87">
        <v>0.83333333333333337</v>
      </c>
      <c r="G14" s="88">
        <v>0.13194444444444445</v>
      </c>
      <c r="H14" s="66">
        <f t="shared" si="0"/>
        <v>0.24999999999999989</v>
      </c>
      <c r="I14" s="66">
        <f t="shared" si="1"/>
        <v>0.21527777777777779</v>
      </c>
      <c r="J14" s="66">
        <f t="shared" si="7"/>
        <v>3.0753968253968256E-2</v>
      </c>
      <c r="K14" s="66">
        <f t="shared" si="8"/>
        <v>0.24603174603174605</v>
      </c>
      <c r="L14" s="67">
        <f t="shared" si="2"/>
        <v>0.49603174603174593</v>
      </c>
      <c r="M14" s="68">
        <f t="shared" ca="1" si="3"/>
        <v>0</v>
      </c>
      <c r="N14" s="67">
        <f t="shared" ca="1" si="4"/>
        <v>0</v>
      </c>
      <c r="O14" s="69">
        <f t="shared" ca="1" si="5"/>
        <v>0.49603174603174593</v>
      </c>
      <c r="V14" s="14"/>
      <c r="W14" s="11"/>
    </row>
    <row r="15" spans="1:23" x14ac:dyDescent="0.2">
      <c r="B15" s="63">
        <f t="shared" si="9"/>
        <v>42163</v>
      </c>
      <c r="C15" s="64">
        <f t="shared" ca="1" si="6"/>
        <v>42163</v>
      </c>
      <c r="D15" s="87">
        <v>0.625</v>
      </c>
      <c r="E15" s="88">
        <v>0.79166666666666663</v>
      </c>
      <c r="F15" s="87">
        <v>0.83333333333333337</v>
      </c>
      <c r="G15" s="88">
        <v>0.16666666666666666</v>
      </c>
      <c r="H15" s="66">
        <f t="shared" si="0"/>
        <v>0.24999999999999972</v>
      </c>
      <c r="I15" s="66">
        <f t="shared" si="1"/>
        <v>0.25000000000000011</v>
      </c>
      <c r="J15" s="66">
        <f t="shared" si="7"/>
        <v>3.5714285714285754E-2</v>
      </c>
      <c r="K15" s="66">
        <f t="shared" si="8"/>
        <v>0.28571428571428586</v>
      </c>
      <c r="L15" s="67">
        <f t="shared" si="2"/>
        <v>0.53571428571428559</v>
      </c>
      <c r="M15" s="68">
        <f t="shared" ca="1" si="3"/>
        <v>0.33333333333333331</v>
      </c>
      <c r="N15" s="67">
        <f t="shared" ca="1" si="4"/>
        <v>0.20238095238095227</v>
      </c>
      <c r="O15" s="69">
        <f t="shared" ca="1" si="5"/>
        <v>0</v>
      </c>
      <c r="V15" s="14"/>
      <c r="W15" s="11"/>
    </row>
    <row r="16" spans="1:23" x14ac:dyDescent="0.2">
      <c r="A16" s="4"/>
      <c r="B16" s="63">
        <f t="shared" si="9"/>
        <v>42164</v>
      </c>
      <c r="C16" s="64">
        <f t="shared" ca="1" si="6"/>
        <v>42164</v>
      </c>
      <c r="D16" s="87">
        <v>0.625</v>
      </c>
      <c r="E16" s="88">
        <v>0.79166666666666663</v>
      </c>
      <c r="F16" s="87">
        <v>0.83333333333333337</v>
      </c>
      <c r="G16" s="88">
        <v>0.1875</v>
      </c>
      <c r="H16" s="66">
        <f t="shared" si="0"/>
        <v>0.24999999999999994</v>
      </c>
      <c r="I16" s="66">
        <f t="shared" si="1"/>
        <v>0.27083333333333337</v>
      </c>
      <c r="J16" s="66">
        <f t="shared" si="7"/>
        <v>3.869047619047622E-2</v>
      </c>
      <c r="K16" s="66">
        <f t="shared" si="8"/>
        <v>0.30952380952380959</v>
      </c>
      <c r="L16" s="67">
        <f t="shared" si="2"/>
        <v>0.55952380952380953</v>
      </c>
      <c r="M16" s="68">
        <f t="shared" ca="1" si="3"/>
        <v>0.33333333333333331</v>
      </c>
      <c r="N16" s="67">
        <f t="shared" ca="1" si="4"/>
        <v>0.22619047619047622</v>
      </c>
      <c r="O16" s="69">
        <f t="shared" ca="1" si="5"/>
        <v>0</v>
      </c>
      <c r="V16" s="14"/>
      <c r="W16" s="11"/>
    </row>
    <row r="17" spans="1:23" x14ac:dyDescent="0.2">
      <c r="B17" s="63">
        <f t="shared" si="9"/>
        <v>42165</v>
      </c>
      <c r="C17" s="64">
        <f t="shared" ca="1" si="6"/>
        <v>42165</v>
      </c>
      <c r="D17" s="87">
        <v>0.625</v>
      </c>
      <c r="E17" s="88">
        <v>0.79166666666666663</v>
      </c>
      <c r="F17" s="87">
        <v>0.83333333333333337</v>
      </c>
      <c r="G17" s="88">
        <v>0.20694444444444446</v>
      </c>
      <c r="H17" s="66">
        <f t="shared" si="0"/>
        <v>0.24999999999999994</v>
      </c>
      <c r="I17" s="66">
        <f t="shared" si="1"/>
        <v>0.29027777777777775</v>
      </c>
      <c r="J17" s="66">
        <f t="shared" si="7"/>
        <v>4.1468253968253987E-2</v>
      </c>
      <c r="K17" s="66">
        <f t="shared" si="8"/>
        <v>0.33174603174603173</v>
      </c>
      <c r="L17" s="67">
        <f t="shared" si="2"/>
        <v>0.58174603174603168</v>
      </c>
      <c r="M17" s="68">
        <f t="shared" ca="1" si="3"/>
        <v>0.33333333333333331</v>
      </c>
      <c r="N17" s="67">
        <f t="shared" ca="1" si="4"/>
        <v>0.24841269841269836</v>
      </c>
      <c r="O17" s="69">
        <f t="shared" ca="1" si="5"/>
        <v>0</v>
      </c>
      <c r="V17" s="14"/>
      <c r="W17" s="11"/>
    </row>
    <row r="18" spans="1:23" x14ac:dyDescent="0.2">
      <c r="A18" s="4"/>
      <c r="B18" s="63">
        <f t="shared" si="9"/>
        <v>42166</v>
      </c>
      <c r="C18" s="64">
        <f t="shared" ca="1" si="6"/>
        <v>42166</v>
      </c>
      <c r="D18" s="87">
        <v>0.625</v>
      </c>
      <c r="E18" s="88">
        <v>0.79166666666666663</v>
      </c>
      <c r="F18" s="87">
        <v>0.83333333333333337</v>
      </c>
      <c r="G18" s="88">
        <v>0.2076388888888889</v>
      </c>
      <c r="H18" s="66">
        <f t="shared" si="0"/>
        <v>0.24999999999999983</v>
      </c>
      <c r="I18" s="66">
        <f t="shared" si="1"/>
        <v>0.2909722222222223</v>
      </c>
      <c r="J18" s="66">
        <f t="shared" si="7"/>
        <v>4.1567460317460336E-2</v>
      </c>
      <c r="K18" s="66">
        <f t="shared" si="8"/>
        <v>0.33253968253968264</v>
      </c>
      <c r="L18" s="67">
        <f t="shared" si="2"/>
        <v>0.58253968253968247</v>
      </c>
      <c r="M18" s="68">
        <f t="shared" ca="1" si="3"/>
        <v>0.33333333333333331</v>
      </c>
      <c r="N18" s="67">
        <f t="shared" ca="1" si="4"/>
        <v>0.24920634920634915</v>
      </c>
      <c r="O18" s="69">
        <f t="shared" ca="1" si="5"/>
        <v>0</v>
      </c>
      <c r="V18" s="14"/>
      <c r="W18" s="11"/>
    </row>
    <row r="19" spans="1:23" x14ac:dyDescent="0.2">
      <c r="B19" s="63">
        <f t="shared" si="9"/>
        <v>42167</v>
      </c>
      <c r="C19" s="64">
        <f t="shared" ca="1" si="6"/>
        <v>42167</v>
      </c>
      <c r="D19" s="87">
        <v>0.625</v>
      </c>
      <c r="E19" s="88">
        <v>0.79166666666666663</v>
      </c>
      <c r="F19" s="87">
        <v>0.83333333333333337</v>
      </c>
      <c r="G19" s="88">
        <v>0.20833333333333334</v>
      </c>
      <c r="H19" s="66">
        <f t="shared" si="0"/>
        <v>0.24999999999999994</v>
      </c>
      <c r="I19" s="66">
        <f t="shared" si="1"/>
        <v>0.29166666666666663</v>
      </c>
      <c r="J19" s="66">
        <f t="shared" si="7"/>
        <v>4.1666666666666685E-2</v>
      </c>
      <c r="K19" s="66">
        <f t="shared" si="8"/>
        <v>0.33333333333333331</v>
      </c>
      <c r="L19" s="67">
        <f t="shared" si="2"/>
        <v>0.58333333333333326</v>
      </c>
      <c r="M19" s="68">
        <f t="shared" ca="1" si="3"/>
        <v>0.33333333333333331</v>
      </c>
      <c r="N19" s="67">
        <f t="shared" ca="1" si="4"/>
        <v>0.24999999999999994</v>
      </c>
      <c r="O19" s="69">
        <f t="shared" ca="1" si="5"/>
        <v>0</v>
      </c>
      <c r="V19" s="14"/>
      <c r="W19" s="15"/>
    </row>
    <row r="20" spans="1:23" x14ac:dyDescent="0.2">
      <c r="B20" s="63">
        <f t="shared" si="9"/>
        <v>42168</v>
      </c>
      <c r="C20" s="64">
        <f t="shared" ca="1" si="6"/>
        <v>42168</v>
      </c>
      <c r="D20" s="87">
        <v>0.625</v>
      </c>
      <c r="E20" s="88">
        <v>0.79166666666666663</v>
      </c>
      <c r="F20" s="87">
        <v>0.83333333333333337</v>
      </c>
      <c r="G20" s="88">
        <v>0.20902777777777778</v>
      </c>
      <c r="H20" s="66">
        <f t="shared" si="0"/>
        <v>0.2506944444444445</v>
      </c>
      <c r="I20" s="66">
        <f t="shared" si="1"/>
        <v>0.29166666666666663</v>
      </c>
      <c r="J20" s="66">
        <f t="shared" si="7"/>
        <v>4.1666666666666685E-2</v>
      </c>
      <c r="K20" s="66">
        <f t="shared" si="8"/>
        <v>0.33333333333333331</v>
      </c>
      <c r="L20" s="67">
        <f t="shared" si="2"/>
        <v>0.58402777777777781</v>
      </c>
      <c r="M20" s="68">
        <f t="shared" ca="1" si="3"/>
        <v>0.16666666666666666</v>
      </c>
      <c r="N20" s="67">
        <f t="shared" ca="1" si="4"/>
        <v>0.41736111111111118</v>
      </c>
      <c r="O20" s="69">
        <f t="shared" ca="1" si="5"/>
        <v>0</v>
      </c>
      <c r="V20" s="14"/>
      <c r="W20" s="11"/>
    </row>
    <row r="21" spans="1:23" x14ac:dyDescent="0.2">
      <c r="B21" s="63">
        <f t="shared" si="9"/>
        <v>42169</v>
      </c>
      <c r="C21" s="64">
        <f t="shared" ca="1" si="6"/>
        <v>42169</v>
      </c>
      <c r="D21" s="87">
        <v>0.625</v>
      </c>
      <c r="E21" s="88">
        <v>0.79166666666666663</v>
      </c>
      <c r="F21" s="87">
        <v>0.83333333333333337</v>
      </c>
      <c r="G21" s="88">
        <v>0.20972222222222223</v>
      </c>
      <c r="H21" s="66">
        <f t="shared" si="0"/>
        <v>0.25138888888888883</v>
      </c>
      <c r="I21" s="66">
        <f t="shared" si="1"/>
        <v>0.29166666666666663</v>
      </c>
      <c r="J21" s="66">
        <f t="shared" si="7"/>
        <v>4.1666666666666685E-2</v>
      </c>
      <c r="K21" s="66">
        <f t="shared" si="8"/>
        <v>0.33333333333333331</v>
      </c>
      <c r="L21" s="67">
        <f t="shared" si="2"/>
        <v>0.58472222222222214</v>
      </c>
      <c r="M21" s="68">
        <f t="shared" ca="1" si="3"/>
        <v>0</v>
      </c>
      <c r="N21" s="67">
        <f t="shared" ca="1" si="4"/>
        <v>0</v>
      </c>
      <c r="O21" s="69">
        <f t="shared" ca="1" si="5"/>
        <v>0.58472222222222214</v>
      </c>
    </row>
    <row r="22" spans="1:23" x14ac:dyDescent="0.2">
      <c r="B22" s="63">
        <f t="shared" si="9"/>
        <v>42170</v>
      </c>
      <c r="C22" s="64">
        <f t="shared" ca="1" si="6"/>
        <v>42170</v>
      </c>
      <c r="D22" s="87">
        <v>0.91388888888888886</v>
      </c>
      <c r="E22" s="88">
        <v>6.25E-2</v>
      </c>
      <c r="F22" s="87">
        <v>7.2916666666666671E-2</v>
      </c>
      <c r="G22" s="88">
        <v>0.20902777777777778</v>
      </c>
      <c r="H22" s="66">
        <f t="shared" si="0"/>
        <v>3.4722222222222654E-3</v>
      </c>
      <c r="I22" s="66">
        <f t="shared" si="1"/>
        <v>0.28125000000000006</v>
      </c>
      <c r="J22" s="66">
        <f t="shared" si="7"/>
        <v>4.0178571428571452E-2</v>
      </c>
      <c r="K22" s="66">
        <f t="shared" si="8"/>
        <v>0.32142857142857151</v>
      </c>
      <c r="L22" s="67">
        <f t="shared" si="2"/>
        <v>0.32490079365079377</v>
      </c>
      <c r="M22" s="68">
        <f t="shared" ca="1" si="3"/>
        <v>0.32490079365079377</v>
      </c>
      <c r="N22" s="67">
        <f t="shared" ca="1" si="4"/>
        <v>0</v>
      </c>
      <c r="O22" s="69">
        <f t="shared" ca="1" si="5"/>
        <v>0</v>
      </c>
    </row>
    <row r="23" spans="1:23" x14ac:dyDescent="0.2">
      <c r="B23" s="63">
        <f t="shared" si="9"/>
        <v>42171</v>
      </c>
      <c r="C23" s="64">
        <f t="shared" ca="1" si="6"/>
        <v>42171</v>
      </c>
      <c r="D23" s="87">
        <v>0.91388888888888886</v>
      </c>
      <c r="E23" s="88">
        <v>6.25E-2</v>
      </c>
      <c r="F23" s="87">
        <v>7.2916666666666671E-2</v>
      </c>
      <c r="G23" s="88">
        <v>0.20972222222222223</v>
      </c>
      <c r="H23" s="66">
        <f t="shared" si="0"/>
        <v>4.1666666666665964E-3</v>
      </c>
      <c r="I23" s="66">
        <f t="shared" si="1"/>
        <v>0.28125000000000006</v>
      </c>
      <c r="J23" s="66">
        <f t="shared" si="7"/>
        <v>4.0178571428571452E-2</v>
      </c>
      <c r="K23" s="66">
        <f t="shared" si="8"/>
        <v>0.32142857142857151</v>
      </c>
      <c r="L23" s="67">
        <f t="shared" si="2"/>
        <v>0.3255952380952381</v>
      </c>
      <c r="M23" s="68">
        <f t="shared" ca="1" si="3"/>
        <v>0.3255952380952381</v>
      </c>
      <c r="N23" s="67">
        <f t="shared" ca="1" si="4"/>
        <v>0</v>
      </c>
      <c r="O23" s="69">
        <f t="shared" ca="1" si="5"/>
        <v>0</v>
      </c>
      <c r="V23" s="8"/>
      <c r="W23" s="7"/>
    </row>
    <row r="24" spans="1:23" x14ac:dyDescent="0.2">
      <c r="B24" s="63">
        <f t="shared" si="9"/>
        <v>42172</v>
      </c>
      <c r="C24" s="64">
        <f t="shared" ca="1" si="6"/>
        <v>42172</v>
      </c>
      <c r="D24" s="87">
        <v>0.9159722222222223</v>
      </c>
      <c r="E24" s="88">
        <v>6.25E-2</v>
      </c>
      <c r="F24" s="87">
        <v>7.2916666666666671E-2</v>
      </c>
      <c r="G24" s="88">
        <v>0.20972222222222223</v>
      </c>
      <c r="H24" s="66">
        <f t="shared" si="0"/>
        <v>2.0833333333331594E-3</v>
      </c>
      <c r="I24" s="66">
        <f t="shared" si="1"/>
        <v>0.28125000000000006</v>
      </c>
      <c r="J24" s="66">
        <f t="shared" si="7"/>
        <v>4.0178571428571452E-2</v>
      </c>
      <c r="K24" s="66">
        <f t="shared" si="8"/>
        <v>0.32142857142857151</v>
      </c>
      <c r="L24" s="67">
        <f t="shared" si="2"/>
        <v>0.32351190476190467</v>
      </c>
      <c r="M24" s="68">
        <f t="shared" ca="1" si="3"/>
        <v>0.32351190476190467</v>
      </c>
      <c r="N24" s="67">
        <f t="shared" ca="1" si="4"/>
        <v>0</v>
      </c>
      <c r="O24" s="69">
        <f t="shared" ca="1" si="5"/>
        <v>0</v>
      </c>
    </row>
    <row r="25" spans="1:23" x14ac:dyDescent="0.2">
      <c r="B25" s="63">
        <f t="shared" si="9"/>
        <v>42173</v>
      </c>
      <c r="C25" s="64">
        <f t="shared" ca="1" si="6"/>
        <v>42173</v>
      </c>
      <c r="D25" s="87">
        <v>0.91319444444444453</v>
      </c>
      <c r="E25" s="88">
        <v>6.25E-2</v>
      </c>
      <c r="F25" s="87">
        <v>7.2916666666666671E-2</v>
      </c>
      <c r="G25" s="88">
        <v>0.21041666666666667</v>
      </c>
      <c r="H25" s="66">
        <f t="shared" si="0"/>
        <v>5.5555555555554803E-3</v>
      </c>
      <c r="I25" s="66">
        <f t="shared" si="1"/>
        <v>0.28125000000000006</v>
      </c>
      <c r="J25" s="66">
        <f t="shared" si="7"/>
        <v>4.0178571428571452E-2</v>
      </c>
      <c r="K25" s="66">
        <f t="shared" si="8"/>
        <v>0.32142857142857151</v>
      </c>
      <c r="L25" s="67">
        <f t="shared" si="2"/>
        <v>0.32698412698412699</v>
      </c>
      <c r="M25" s="68">
        <f t="shared" ca="1" si="3"/>
        <v>0.32698412698412699</v>
      </c>
      <c r="N25" s="67">
        <f t="shared" ca="1" si="4"/>
        <v>0</v>
      </c>
      <c r="O25" s="69">
        <f t="shared" ca="1" si="5"/>
        <v>0</v>
      </c>
    </row>
    <row r="26" spans="1:23" x14ac:dyDescent="0.2">
      <c r="B26" s="63">
        <f t="shared" si="9"/>
        <v>42174</v>
      </c>
      <c r="C26" s="64">
        <f t="shared" ca="1" si="6"/>
        <v>42174</v>
      </c>
      <c r="D26" s="87">
        <v>0.91319444444444453</v>
      </c>
      <c r="E26" s="88">
        <v>6.25E-2</v>
      </c>
      <c r="F26" s="87">
        <v>7.2916666666666671E-2</v>
      </c>
      <c r="G26" s="88">
        <v>0.20972222222222223</v>
      </c>
      <c r="H26" s="66">
        <f t="shared" si="0"/>
        <v>4.8611111111109273E-3</v>
      </c>
      <c r="I26" s="66">
        <f t="shared" si="1"/>
        <v>0.28125000000000006</v>
      </c>
      <c r="J26" s="66">
        <f t="shared" si="7"/>
        <v>4.0178571428571452E-2</v>
      </c>
      <c r="K26" s="66">
        <f t="shared" si="8"/>
        <v>0.32142857142857151</v>
      </c>
      <c r="L26" s="67">
        <f t="shared" si="2"/>
        <v>0.32628968253968244</v>
      </c>
      <c r="M26" s="68">
        <f t="shared" ca="1" si="3"/>
        <v>0.32628968253968244</v>
      </c>
      <c r="N26" s="67">
        <f t="shared" ca="1" si="4"/>
        <v>0</v>
      </c>
      <c r="O26" s="69">
        <f t="shared" ca="1" si="5"/>
        <v>0</v>
      </c>
    </row>
    <row r="27" spans="1:23" x14ac:dyDescent="0.2">
      <c r="B27" s="63">
        <f t="shared" si="9"/>
        <v>42175</v>
      </c>
      <c r="C27" s="64">
        <f t="shared" ca="1" si="6"/>
        <v>42175</v>
      </c>
      <c r="D27" s="87">
        <v>0.91319444444444453</v>
      </c>
      <c r="E27" s="88">
        <v>6.25E-2</v>
      </c>
      <c r="F27" s="87">
        <v>7.2916666666666671E-2</v>
      </c>
      <c r="G27" s="88">
        <v>0.20972222222222223</v>
      </c>
      <c r="H27" s="66">
        <f t="shared" si="0"/>
        <v>4.8611111111109273E-3</v>
      </c>
      <c r="I27" s="66">
        <f t="shared" si="1"/>
        <v>0.28125000000000006</v>
      </c>
      <c r="J27" s="66">
        <f t="shared" si="7"/>
        <v>4.0178571428571452E-2</v>
      </c>
      <c r="K27" s="66">
        <f t="shared" si="8"/>
        <v>0.32142857142857151</v>
      </c>
      <c r="L27" s="67">
        <f t="shared" si="2"/>
        <v>0.32628968253968244</v>
      </c>
      <c r="M27" s="68">
        <f t="shared" ca="1" si="3"/>
        <v>0.16666666666666666</v>
      </c>
      <c r="N27" s="67">
        <f t="shared" ca="1" si="4"/>
        <v>0.15962301587301578</v>
      </c>
      <c r="O27" s="69">
        <f t="shared" ca="1" si="5"/>
        <v>0</v>
      </c>
    </row>
    <row r="28" spans="1:23" x14ac:dyDescent="0.2">
      <c r="B28" s="63">
        <f t="shared" si="9"/>
        <v>42176</v>
      </c>
      <c r="C28" s="64">
        <f t="shared" ca="1" si="6"/>
        <v>42176</v>
      </c>
      <c r="D28" s="87">
        <v>0.875</v>
      </c>
      <c r="E28" s="88">
        <v>0.25</v>
      </c>
      <c r="F28" s="87">
        <v>0.29166666666666669</v>
      </c>
      <c r="G28" s="88">
        <v>0.41666666666666669</v>
      </c>
      <c r="H28" s="66">
        <f t="shared" si="0"/>
        <v>0.20833333333333343</v>
      </c>
      <c r="I28" s="66">
        <f t="shared" si="1"/>
        <v>0.29166666666666663</v>
      </c>
      <c r="J28" s="66">
        <f t="shared" si="7"/>
        <v>4.1666666666666685E-2</v>
      </c>
      <c r="K28" s="66">
        <f t="shared" si="8"/>
        <v>0.33333333333333331</v>
      </c>
      <c r="L28" s="67">
        <f t="shared" si="2"/>
        <v>0.54166666666666674</v>
      </c>
      <c r="M28" s="68">
        <f t="shared" ca="1" si="3"/>
        <v>0</v>
      </c>
      <c r="N28" s="67">
        <f t="shared" ca="1" si="4"/>
        <v>0</v>
      </c>
      <c r="O28" s="69">
        <f t="shared" ca="1" si="5"/>
        <v>0.54166666666666674</v>
      </c>
    </row>
    <row r="29" spans="1:23" x14ac:dyDescent="0.2">
      <c r="B29" s="63">
        <f t="shared" si="9"/>
        <v>42177</v>
      </c>
      <c r="C29" s="64">
        <f t="shared" ca="1" si="6"/>
        <v>42177</v>
      </c>
      <c r="D29" s="87">
        <v>0</v>
      </c>
      <c r="E29" s="88">
        <v>0.20833333333333334</v>
      </c>
      <c r="F29" s="87">
        <v>0.25</v>
      </c>
      <c r="G29" s="88">
        <v>0.4375</v>
      </c>
      <c r="H29" s="66">
        <f t="shared" si="0"/>
        <v>0.1875</v>
      </c>
      <c r="I29" s="66">
        <f t="shared" si="1"/>
        <v>0.20833333333333337</v>
      </c>
      <c r="J29" s="66">
        <f t="shared" si="7"/>
        <v>2.9761904761904767E-2</v>
      </c>
      <c r="K29" s="66">
        <f t="shared" si="8"/>
        <v>0.23809523809523814</v>
      </c>
      <c r="L29" s="67">
        <f t="shared" si="2"/>
        <v>0.42559523809523814</v>
      </c>
      <c r="M29" s="68">
        <f t="shared" ca="1" si="3"/>
        <v>0.33333333333333331</v>
      </c>
      <c r="N29" s="67">
        <f t="shared" ca="1" si="4"/>
        <v>9.2261904761904823E-2</v>
      </c>
      <c r="O29" s="69">
        <f t="shared" ca="1" si="5"/>
        <v>0</v>
      </c>
    </row>
    <row r="30" spans="1:23" x14ac:dyDescent="0.2">
      <c r="B30" s="63">
        <f t="shared" si="9"/>
        <v>42178</v>
      </c>
      <c r="C30" s="64">
        <f t="shared" ca="1" si="6"/>
        <v>42178</v>
      </c>
      <c r="D30" s="87">
        <v>0</v>
      </c>
      <c r="E30" s="88">
        <v>0.25</v>
      </c>
      <c r="F30" s="87">
        <v>0.26041666666666669</v>
      </c>
      <c r="G30" s="88">
        <v>0.41666666666666669</v>
      </c>
      <c r="H30" s="66">
        <f t="shared" si="0"/>
        <v>0.19791666666666663</v>
      </c>
      <c r="I30" s="66">
        <f t="shared" si="1"/>
        <v>0.20833333333333337</v>
      </c>
      <c r="J30" s="66">
        <f t="shared" si="7"/>
        <v>2.9761904761904767E-2</v>
      </c>
      <c r="K30" s="66">
        <f t="shared" si="8"/>
        <v>0.23809523809523814</v>
      </c>
      <c r="L30" s="67">
        <f t="shared" si="2"/>
        <v>0.43601190476190477</v>
      </c>
      <c r="M30" s="68">
        <f t="shared" ca="1" si="3"/>
        <v>0.33333333333333331</v>
      </c>
      <c r="N30" s="67">
        <f t="shared" ca="1" si="4"/>
        <v>0.10267857142857145</v>
      </c>
      <c r="O30" s="69">
        <f t="shared" ca="1" si="5"/>
        <v>0</v>
      </c>
    </row>
    <row r="31" spans="1:23" x14ac:dyDescent="0.2">
      <c r="B31" s="63">
        <f t="shared" si="9"/>
        <v>42179</v>
      </c>
      <c r="C31" s="64">
        <f ca="1">IF(B31="","",IF(COUNTIF(fer,B31)&gt;0,"feriado",B31))</f>
        <v>42179</v>
      </c>
      <c r="D31" s="87">
        <v>3.472222222222222E-3</v>
      </c>
      <c r="E31" s="88">
        <v>0.29166666666666669</v>
      </c>
      <c r="F31" s="87">
        <v>0.33333333333333331</v>
      </c>
      <c r="G31" s="88">
        <v>0.45833333333333331</v>
      </c>
      <c r="H31" s="66">
        <f t="shared" si="0"/>
        <v>0.2083333333333334</v>
      </c>
      <c r="I31" s="66">
        <f t="shared" si="1"/>
        <v>0.20486111111111105</v>
      </c>
      <c r="J31" s="66">
        <f t="shared" si="7"/>
        <v>2.9265873015872995E-2</v>
      </c>
      <c r="K31" s="66">
        <f t="shared" si="8"/>
        <v>0.23412698412698404</v>
      </c>
      <c r="L31" s="67">
        <f t="shared" si="2"/>
        <v>0.44246031746031744</v>
      </c>
      <c r="M31" s="68">
        <f t="shared" ca="1" si="3"/>
        <v>0.33333333333333331</v>
      </c>
      <c r="N31" s="67">
        <f t="shared" ca="1" si="4"/>
        <v>0.10912698412698413</v>
      </c>
      <c r="O31" s="69">
        <f t="shared" ca="1" si="5"/>
        <v>0</v>
      </c>
    </row>
    <row r="32" spans="1:23" x14ac:dyDescent="0.2">
      <c r="B32" s="63">
        <f t="shared" si="9"/>
        <v>42180</v>
      </c>
      <c r="C32" s="64">
        <f t="shared" ca="1" si="6"/>
        <v>42180</v>
      </c>
      <c r="D32" s="87">
        <v>0.625</v>
      </c>
      <c r="E32" s="88">
        <v>0.79166666666666663</v>
      </c>
      <c r="F32" s="87">
        <v>0.83333333333333337</v>
      </c>
      <c r="G32" s="88">
        <v>1</v>
      </c>
      <c r="H32" s="66">
        <f t="shared" si="0"/>
        <v>0.24999999999999989</v>
      </c>
      <c r="I32" s="66">
        <f t="shared" si="1"/>
        <v>8.333333333333337E-2</v>
      </c>
      <c r="J32" s="66">
        <f t="shared" si="7"/>
        <v>1.1904761904761904E-2</v>
      </c>
      <c r="K32" s="66">
        <f t="shared" si="8"/>
        <v>9.5238095238095274E-2</v>
      </c>
      <c r="L32" s="67">
        <f t="shared" si="2"/>
        <v>0.34523809523809518</v>
      </c>
      <c r="M32" s="68">
        <f t="shared" ca="1" si="3"/>
        <v>0.33333333333333331</v>
      </c>
      <c r="N32" s="67">
        <f t="shared" ca="1" si="4"/>
        <v>1.1904761904761862E-2</v>
      </c>
      <c r="O32" s="69">
        <f t="shared" ca="1" si="5"/>
        <v>0</v>
      </c>
    </row>
    <row r="33" spans="2:15" x14ac:dyDescent="0.2">
      <c r="B33" s="63">
        <f t="shared" si="9"/>
        <v>42181</v>
      </c>
      <c r="C33" s="64">
        <f t="shared" ca="1" si="6"/>
        <v>42181</v>
      </c>
      <c r="D33" s="87">
        <v>0.75</v>
      </c>
      <c r="E33" s="88">
        <v>1</v>
      </c>
      <c r="F33" s="87">
        <v>4.1666666666666664E-2</v>
      </c>
      <c r="G33" s="88">
        <v>0.29166666666666669</v>
      </c>
      <c r="H33" s="66">
        <f t="shared" si="0"/>
        <v>0.24999999999999994</v>
      </c>
      <c r="I33" s="66">
        <f t="shared" si="1"/>
        <v>0.25000000000000006</v>
      </c>
      <c r="J33" s="66">
        <f t="shared" si="7"/>
        <v>3.5714285714285698E-2</v>
      </c>
      <c r="K33" s="66">
        <f t="shared" si="8"/>
        <v>0.28571428571428575</v>
      </c>
      <c r="L33" s="67">
        <f t="shared" si="2"/>
        <v>0.5357142857142857</v>
      </c>
      <c r="M33" s="68">
        <f t="shared" ca="1" si="3"/>
        <v>0.33333333333333331</v>
      </c>
      <c r="N33" s="67">
        <f t="shared" ca="1" si="4"/>
        <v>0.20238095238095238</v>
      </c>
      <c r="O33" s="69">
        <f t="shared" ca="1" si="5"/>
        <v>0</v>
      </c>
    </row>
    <row r="34" spans="2:15" x14ac:dyDescent="0.2">
      <c r="B34" s="63">
        <f t="shared" si="9"/>
        <v>42182</v>
      </c>
      <c r="C34" s="64">
        <f t="shared" ca="1" si="6"/>
        <v>42182</v>
      </c>
      <c r="D34" s="87">
        <v>0.625</v>
      </c>
      <c r="E34" s="88">
        <v>0.79166666666666663</v>
      </c>
      <c r="F34" s="87">
        <v>0.83333333333333337</v>
      </c>
      <c r="G34" s="88">
        <v>1</v>
      </c>
      <c r="H34" s="66">
        <f t="shared" si="0"/>
        <v>0.24999999999999989</v>
      </c>
      <c r="I34" s="66">
        <f t="shared" si="1"/>
        <v>8.333333333333337E-2</v>
      </c>
      <c r="J34" s="66">
        <f t="shared" si="7"/>
        <v>1.1904761904761904E-2</v>
      </c>
      <c r="K34" s="66">
        <f t="shared" si="8"/>
        <v>9.5238095238095274E-2</v>
      </c>
      <c r="L34" s="67">
        <f t="shared" si="2"/>
        <v>0.34523809523809518</v>
      </c>
      <c r="M34" s="68">
        <f t="shared" ca="1" si="3"/>
        <v>0.16666666666666666</v>
      </c>
      <c r="N34" s="67">
        <f t="shared" ca="1" si="4"/>
        <v>0.17857142857142852</v>
      </c>
      <c r="O34" s="69">
        <f t="shared" ca="1" si="5"/>
        <v>0</v>
      </c>
    </row>
    <row r="35" spans="2:15" x14ac:dyDescent="0.2">
      <c r="B35" s="63">
        <f t="shared" si="9"/>
        <v>42183</v>
      </c>
      <c r="C35" s="64">
        <f t="shared" ca="1" si="6"/>
        <v>42183</v>
      </c>
      <c r="D35" s="87">
        <v>0.625</v>
      </c>
      <c r="E35" s="88">
        <v>0.79166666666666663</v>
      </c>
      <c r="F35" s="87">
        <v>0.83333333333333337</v>
      </c>
      <c r="G35" s="88">
        <v>1</v>
      </c>
      <c r="H35" s="66">
        <f t="shared" si="0"/>
        <v>0.24999999999999989</v>
      </c>
      <c r="I35" s="66">
        <f t="shared" si="1"/>
        <v>8.333333333333337E-2</v>
      </c>
      <c r="J35" s="66">
        <f t="shared" si="7"/>
        <v>1.1904761904761904E-2</v>
      </c>
      <c r="K35" s="66">
        <f t="shared" si="8"/>
        <v>9.5238095238095274E-2</v>
      </c>
      <c r="L35" s="67">
        <f t="shared" si="2"/>
        <v>0.34523809523809518</v>
      </c>
      <c r="M35" s="68">
        <f t="shared" ca="1" si="3"/>
        <v>0</v>
      </c>
      <c r="N35" s="67">
        <f t="shared" ca="1" si="4"/>
        <v>0</v>
      </c>
      <c r="O35" s="69">
        <f t="shared" ca="1" si="5"/>
        <v>0.34523809523809518</v>
      </c>
    </row>
    <row r="36" spans="2:15" x14ac:dyDescent="0.2">
      <c r="B36" s="70">
        <f>IF(B35="","",IF(MONTH(B35+1)&lt;&gt;MONTH(B35),"",B35+1))</f>
        <v>42184</v>
      </c>
      <c r="C36" s="64">
        <f t="shared" ca="1" si="6"/>
        <v>42184</v>
      </c>
      <c r="D36" s="87">
        <v>0.625</v>
      </c>
      <c r="E36" s="88">
        <v>0.79166666666666663</v>
      </c>
      <c r="F36" s="87">
        <v>0.83333333333333337</v>
      </c>
      <c r="G36" s="88">
        <v>1</v>
      </c>
      <c r="H36" s="66">
        <f t="shared" si="0"/>
        <v>0.24999999999999989</v>
      </c>
      <c r="I36" s="66">
        <f t="shared" si="1"/>
        <v>8.333333333333337E-2</v>
      </c>
      <c r="J36" s="66">
        <f t="shared" si="7"/>
        <v>1.1904761904761904E-2</v>
      </c>
      <c r="K36" s="66">
        <f t="shared" si="8"/>
        <v>9.5238095238095274E-2</v>
      </c>
      <c r="L36" s="67">
        <f t="shared" si="2"/>
        <v>0.34523809523809518</v>
      </c>
      <c r="M36" s="68">
        <f t="shared" ca="1" si="3"/>
        <v>0.33333333333333331</v>
      </c>
      <c r="N36" s="67">
        <f t="shared" ca="1" si="4"/>
        <v>1.1904761904761862E-2</v>
      </c>
      <c r="O36" s="69">
        <f t="shared" ca="1" si="5"/>
        <v>0</v>
      </c>
    </row>
    <row r="37" spans="2:15" x14ac:dyDescent="0.2">
      <c r="B37" s="70">
        <f>IF(B36="","",IF(MONTH(B36+1)&lt;&gt;MONTH(B36),"",B36+1))</f>
        <v>42185</v>
      </c>
      <c r="C37" s="64">
        <f t="shared" ca="1" si="6"/>
        <v>42185</v>
      </c>
      <c r="D37" s="87">
        <v>0.625</v>
      </c>
      <c r="E37" s="88">
        <v>0.79166666666666663</v>
      </c>
      <c r="F37" s="87">
        <v>0.83333333333333337</v>
      </c>
      <c r="G37" s="88">
        <v>1</v>
      </c>
      <c r="H37" s="66">
        <f t="shared" si="0"/>
        <v>0.24999999999999989</v>
      </c>
      <c r="I37" s="66">
        <f t="shared" si="1"/>
        <v>8.333333333333337E-2</v>
      </c>
      <c r="J37" s="66">
        <f t="shared" si="7"/>
        <v>1.1904761904761904E-2</v>
      </c>
      <c r="K37" s="66">
        <f t="shared" si="8"/>
        <v>9.5238095238095274E-2</v>
      </c>
      <c r="L37" s="67">
        <f t="shared" si="2"/>
        <v>0.34523809523809518</v>
      </c>
      <c r="M37" s="68">
        <f t="shared" ca="1" si="3"/>
        <v>0.33333333333333331</v>
      </c>
      <c r="N37" s="67">
        <f t="shared" ca="1" si="4"/>
        <v>1.1904761904761862E-2</v>
      </c>
      <c r="O37" s="69">
        <f t="shared" ca="1" si="5"/>
        <v>0</v>
      </c>
    </row>
    <row r="38" spans="2:15" x14ac:dyDescent="0.2">
      <c r="B38" s="71" t="str">
        <f>IF(B37="","",IF(MONTH(B37+1)&lt;&gt;MONTH(B37),"",B37+1))</f>
        <v/>
      </c>
      <c r="C38" s="72" t="str">
        <f t="shared" si="6"/>
        <v/>
      </c>
      <c r="D38" s="89"/>
      <c r="E38" s="90"/>
      <c r="F38" s="89"/>
      <c r="G38" s="90"/>
      <c r="H38" s="74" t="str">
        <f t="shared" si="0"/>
        <v/>
      </c>
      <c r="I38" s="74" t="str">
        <f t="shared" si="1"/>
        <v/>
      </c>
      <c r="J38" s="74" t="str">
        <f t="shared" si="7"/>
        <v/>
      </c>
      <c r="K38" s="74" t="str">
        <f t="shared" si="8"/>
        <v/>
      </c>
      <c r="L38" s="75" t="str">
        <f t="shared" si="2"/>
        <v/>
      </c>
      <c r="M38" s="76" t="str">
        <f t="shared" si="3"/>
        <v/>
      </c>
      <c r="N38" s="75" t="str">
        <f t="shared" si="4"/>
        <v/>
      </c>
      <c r="O38" s="77" t="str">
        <f t="shared" si="5"/>
        <v/>
      </c>
    </row>
    <row r="39" spans="2:15" x14ac:dyDescent="0.2">
      <c r="B39" s="101" t="s">
        <v>47</v>
      </c>
      <c r="C39" s="101" t="s">
        <v>46</v>
      </c>
      <c r="D39" s="101" t="s">
        <v>40</v>
      </c>
      <c r="E39" s="101" t="s">
        <v>41</v>
      </c>
      <c r="F39" s="101" t="s">
        <v>43</v>
      </c>
      <c r="G39" s="101" t="s">
        <v>44</v>
      </c>
      <c r="H39" s="101" t="s">
        <v>45</v>
      </c>
      <c r="I39" s="101" t="s">
        <v>54</v>
      </c>
      <c r="J39" s="103" t="s">
        <v>48</v>
      </c>
      <c r="K39" s="104">
        <f>SUM(K8:K38)</f>
        <v>7.2873015873015854</v>
      </c>
      <c r="L39" s="104">
        <f>SUM(L8:L38)</f>
        <v>13.074801587301586</v>
      </c>
      <c r="M39" s="105" t="s">
        <v>48</v>
      </c>
      <c r="N39" s="104">
        <f ca="1">SUM(N8:N38)</f>
        <v>3.1465277777777776</v>
      </c>
      <c r="O39" s="104">
        <f ca="1">SUM(O8:O38)</f>
        <v>1.9676587301587301</v>
      </c>
    </row>
    <row r="40" spans="2:15" x14ac:dyDescent="0.2">
      <c r="B40" s="106">
        <f>B8</f>
        <v>42156</v>
      </c>
      <c r="C40" s="106">
        <f>DATE(YEAR(B8),MONTH(B8)+1,0)</f>
        <v>42185</v>
      </c>
      <c r="D40" s="107">
        <f ca="1">COUNTIF(C8:C38,"feriado")</f>
        <v>0</v>
      </c>
      <c r="E40" s="108">
        <f ca="1">SUMPRODUCT((WEEKDAY(ROW(INDIRECT($B40&amp;":"&amp;$C40)))=1)*(COUNTIF(fer,ROW(INDIRECT($B40&amp;":"&amp;$C40)))=0))</f>
        <v>4</v>
      </c>
      <c r="F40" s="108">
        <f>DAY(C40)</f>
        <v>30</v>
      </c>
      <c r="G40" s="108">
        <f ca="1">F40-H40</f>
        <v>26</v>
      </c>
      <c r="H40" s="108">
        <f ca="1">D40+E40</f>
        <v>4</v>
      </c>
      <c r="I40" s="116" t="str">
        <f ca="1">G40&amp;"/"&amp;H40</f>
        <v>26/4</v>
      </c>
      <c r="J40" s="103" t="s">
        <v>49</v>
      </c>
      <c r="K40" s="109">
        <f>K39*24</f>
        <v>174.89523809523806</v>
      </c>
      <c r="L40" s="109">
        <f>L39*24</f>
        <v>313.79523809523806</v>
      </c>
      <c r="M40" s="110" t="s">
        <v>49</v>
      </c>
      <c r="N40" s="109">
        <f ca="1">N39*24</f>
        <v>75.516666666666666</v>
      </c>
      <c r="O40" s="109">
        <f ca="1">O39*24</f>
        <v>47.223809523809521</v>
      </c>
    </row>
    <row r="41" spans="2:15" x14ac:dyDescent="0.2">
      <c r="B41" s="103"/>
      <c r="C41" s="111"/>
      <c r="D41" s="111"/>
      <c r="E41" s="111"/>
      <c r="F41" s="111"/>
      <c r="G41" s="111"/>
      <c r="H41" s="111"/>
      <c r="I41" s="112"/>
      <c r="J41" s="103" t="s">
        <v>50</v>
      </c>
      <c r="K41" s="109">
        <f ca="1">K40/$G$40*$H$40</f>
        <v>26.9069597069597</v>
      </c>
      <c r="L41" s="103"/>
      <c r="M41" s="112" t="s">
        <v>50</v>
      </c>
      <c r="N41" s="109">
        <f ca="1">N40/$G$40*$H$40</f>
        <v>11.617948717948718</v>
      </c>
      <c r="O41" s="109">
        <f ca="1">O40/$G$40*$H$40</f>
        <v>7.2652014652014651</v>
      </c>
    </row>
    <row r="44" spans="2:15" ht="18.75" x14ac:dyDescent="0.2">
      <c r="G44" s="1"/>
      <c r="H44" s="1"/>
      <c r="I44" s="1"/>
      <c r="J44" s="1"/>
      <c r="K44" s="1"/>
    </row>
  </sheetData>
  <sheetProtection algorithmName="SHA-512" hashValue="YAYz2Ze2ijPe/BupBmHrZbWfMZ1+6Cj3DESiFd+JHW6UkNRorciHr86/k/x7Jjv00LVS1xNWDXClbJRH7uRZMA==" saltValue="IXd3TYI25c4NFn9qsM0LTw==" spinCount="100000" sheet="1" objects="1" scenarios="1"/>
  <mergeCells count="2">
    <mergeCell ref="J2:J3"/>
    <mergeCell ref="V7:W7"/>
  </mergeCells>
  <conditionalFormatting sqref="H8:O38">
    <cfRule type="expression" dxfId="50" priority="7">
      <formula>WEEKDAY($B8,2)=7</formula>
    </cfRule>
    <cfRule type="expression" dxfId="49" priority="8">
      <formula>COUNTIF(fer,$B8)&gt;0</formula>
    </cfRule>
  </conditionalFormatting>
  <conditionalFormatting sqref="B8:C38">
    <cfRule type="expression" dxfId="48" priority="5">
      <formula>WEEKDAY($B8,2)=7</formula>
    </cfRule>
    <cfRule type="expression" dxfId="47" priority="6">
      <formula>COUNTIF(fer,$B8)&gt;0</formula>
    </cfRule>
  </conditionalFormatting>
  <conditionalFormatting sqref="D8:G21 D28:G38">
    <cfRule type="expression" dxfId="46" priority="3">
      <formula>WEEKDAY($B8,2)=7</formula>
    </cfRule>
    <cfRule type="expression" dxfId="45" priority="4">
      <formula>COUNTIF(fer,$B8)&gt;0</formula>
    </cfRule>
  </conditionalFormatting>
  <conditionalFormatting sqref="D22:G27">
    <cfRule type="expression" dxfId="44" priority="1">
      <formula>WEEKDAY($B22,2)=7</formula>
    </cfRule>
    <cfRule type="expression" dxfId="43" priority="2">
      <formula>COUNTIF(fer,$B22)&gt;0</formula>
    </cfRule>
  </conditionalFormatting>
  <pageMargins left="0.75" right="0.75" top="1" bottom="1" header="0.49212598499999999" footer="0.49212598499999999"/>
  <pageSetup paperSize="9" scale="84" orientation="landscape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2:W44"/>
  <sheetViews>
    <sheetView showGridLines="0" zoomScaleNormal="100" workbookViewId="0">
      <selection activeCell="R15" sqref="R15"/>
    </sheetView>
  </sheetViews>
  <sheetFormatPr defaultRowHeight="12.75" x14ac:dyDescent="0.2"/>
  <cols>
    <col min="1" max="1" width="5.7109375" customWidth="1"/>
    <col min="2" max="2" width="12.140625" customWidth="1"/>
    <col min="3" max="3" width="13.85546875" customWidth="1"/>
    <col min="4" max="7" width="9.42578125" bestFit="1" customWidth="1"/>
    <col min="8" max="11" width="9.42578125" customWidth="1"/>
    <col min="12" max="14" width="11.28515625" customWidth="1"/>
    <col min="16" max="19" width="6.7109375" customWidth="1"/>
    <col min="20" max="20" width="10.140625" bestFit="1" customWidth="1"/>
    <col min="22" max="22" width="12" customWidth="1"/>
    <col min="23" max="23" width="26.85546875" customWidth="1"/>
  </cols>
  <sheetData>
    <row r="2" spans="1:23" ht="12.75" customHeight="1" x14ac:dyDescent="0.2">
      <c r="B2" s="53" t="s">
        <v>38</v>
      </c>
      <c r="C2" s="54">
        <v>2015</v>
      </c>
      <c r="G2" s="2" t="s">
        <v>7</v>
      </c>
      <c r="H2" s="55">
        <v>0.33333333333333331</v>
      </c>
      <c r="I2" s="2"/>
      <c r="J2" s="129" t="s">
        <v>37</v>
      </c>
      <c r="K2" s="55">
        <v>0.91666666666666663</v>
      </c>
    </row>
    <row r="3" spans="1:23" x14ac:dyDescent="0.2">
      <c r="B3" s="53" t="s">
        <v>39</v>
      </c>
      <c r="C3" s="54">
        <v>7</v>
      </c>
      <c r="G3" s="3" t="s">
        <v>9</v>
      </c>
      <c r="H3" s="55">
        <v>0.16666666666666666</v>
      </c>
      <c r="I3" s="3"/>
      <c r="J3" s="130"/>
      <c r="K3" s="55">
        <v>0.20833333333333334</v>
      </c>
    </row>
    <row r="7" spans="1:23" ht="25.5" x14ac:dyDescent="0.2">
      <c r="B7" s="5" t="s">
        <v>0</v>
      </c>
      <c r="C7" s="5" t="s">
        <v>1</v>
      </c>
      <c r="D7" s="5" t="s">
        <v>2</v>
      </c>
      <c r="E7" s="5" t="s">
        <v>3</v>
      </c>
      <c r="F7" s="5" t="s">
        <v>2</v>
      </c>
      <c r="G7" s="5" t="s">
        <v>3</v>
      </c>
      <c r="H7" s="5" t="s">
        <v>34</v>
      </c>
      <c r="I7" s="91" t="s">
        <v>53</v>
      </c>
      <c r="J7" s="5" t="s">
        <v>35</v>
      </c>
      <c r="K7" s="5" t="s">
        <v>36</v>
      </c>
      <c r="L7" s="5" t="s">
        <v>4</v>
      </c>
      <c r="M7" s="5" t="s">
        <v>5</v>
      </c>
      <c r="N7" s="5" t="s">
        <v>6</v>
      </c>
      <c r="O7" s="5" t="s">
        <v>20</v>
      </c>
      <c r="P7" s="9"/>
      <c r="Q7" s="10"/>
      <c r="R7" s="10"/>
      <c r="S7" s="10"/>
      <c r="T7" s="6"/>
      <c r="V7" s="134"/>
      <c r="W7" s="135"/>
    </row>
    <row r="8" spans="1:23" ht="12.75" customHeight="1" x14ac:dyDescent="0.2">
      <c r="B8" s="56">
        <f>DATE(C2,C3,1)</f>
        <v>42186</v>
      </c>
      <c r="C8" s="57">
        <f ca="1">IF(B8="","",IF(COUNTIF(fer,B8)&gt;0,"feriado",B8))</f>
        <v>42186</v>
      </c>
      <c r="D8" s="58">
        <v>0.625</v>
      </c>
      <c r="E8" s="80">
        <v>0.79166666666666663</v>
      </c>
      <c r="F8" s="58">
        <v>0.83333333333333337</v>
      </c>
      <c r="G8" s="80">
        <v>1</v>
      </c>
      <c r="H8" s="59">
        <f t="shared" ref="H8:H38" si="0">IF(B8="","",L8-K8)</f>
        <v>0.24999999999999989</v>
      </c>
      <c r="I8" s="59">
        <f t="shared" ref="I8:I38" si="1">IF(B8="","",MAX(ININOT,MIN(FIMNOT+1,E8+(D8&gt;E8)))-MAX(ININOT,D8)+(MIN(FIMNOT,E8+(D8&gt;E8))-MIN(FIMNOT,D8))+MAX(ININOT,MIN(FIMNOT+1,G8+(F8&gt;G8)))-MAX(ININOT,F8)+(MIN(FIMNOT,G8+(F8&gt;G8))-MIN(FIMNOT,F8)))</f>
        <v>8.333333333333337E-2</v>
      </c>
      <c r="J8" s="59">
        <f>IF(B8="","",(I8/7*8)-I8)</f>
        <v>1.1904761904761904E-2</v>
      </c>
      <c r="K8" s="59">
        <f>IF(B8="","",I8+J8)</f>
        <v>9.5238095238095274E-2</v>
      </c>
      <c r="L8" s="60">
        <f t="shared" ref="L8:L38" si="2">IF(B8="","",MOD((E8-D8)+(G8-F8),1)+J8)</f>
        <v>0.34523809523809518</v>
      </c>
      <c r="M8" s="61">
        <f t="shared" ref="M8:M38" ca="1" si="3">IF(B8="","",IF(OR(COUNTIF(fer,B8)&gt;0,WEEKDAY(B8)=1),0,IF(WEEKDAY(B8)=7,MIN($H$3,L8),MIN($H$2,L8))))</f>
        <v>0.33333333333333331</v>
      </c>
      <c r="N8" s="60">
        <f t="shared" ref="N8:N38" ca="1" si="4">IF(B8="","",IF(M8=0,0,IF(WEEKDAY(B8)=7,MAX(0,L8-$H$3),MAX(0,L8-$H$2))))</f>
        <v>1.1904761904761862E-2</v>
      </c>
      <c r="O8" s="62">
        <f t="shared" ref="O8:O38" ca="1" si="5">IF(B8="","",IF(M8=0,L8,0))</f>
        <v>0</v>
      </c>
      <c r="T8" s="13"/>
      <c r="V8" s="14"/>
      <c r="W8" s="11"/>
    </row>
    <row r="9" spans="1:23" ht="12.75" customHeight="1" x14ac:dyDescent="0.2">
      <c r="B9" s="63">
        <f>B8+1</f>
        <v>42187</v>
      </c>
      <c r="C9" s="64">
        <f t="shared" ref="C9:C38" ca="1" si="6">IF(B9="","",IF(COUNTIF(fer,B9)&gt;0,"feriado",B9))</f>
        <v>42187</v>
      </c>
      <c r="D9" s="65">
        <v>0.625</v>
      </c>
      <c r="E9" s="81">
        <v>0.79166666666666663</v>
      </c>
      <c r="F9" s="65">
        <v>0.83333333333333337</v>
      </c>
      <c r="G9" s="81">
        <v>4.1666666666666664E-2</v>
      </c>
      <c r="H9" s="66">
        <f t="shared" si="0"/>
        <v>0.24999999999999981</v>
      </c>
      <c r="I9" s="66">
        <f t="shared" si="1"/>
        <v>0.12500000000000011</v>
      </c>
      <c r="J9" s="66">
        <f t="shared" ref="J9:J38" si="7">IF(B9="","",(I9/7*8)-I9)</f>
        <v>1.7857142857142877E-2</v>
      </c>
      <c r="K9" s="66">
        <f t="shared" ref="K9:K38" si="8">IF(B9="","",I9+J9)</f>
        <v>0.14285714285714299</v>
      </c>
      <c r="L9" s="67">
        <f t="shared" si="2"/>
        <v>0.39285714285714279</v>
      </c>
      <c r="M9" s="68">
        <f t="shared" ca="1" si="3"/>
        <v>0.33333333333333331</v>
      </c>
      <c r="N9" s="67">
        <f t="shared" ca="1" si="4"/>
        <v>5.9523809523809479E-2</v>
      </c>
      <c r="O9" s="69">
        <f t="shared" ca="1" si="5"/>
        <v>0</v>
      </c>
      <c r="V9" s="14"/>
      <c r="W9" s="11"/>
    </row>
    <row r="10" spans="1:23" x14ac:dyDescent="0.2">
      <c r="B10" s="63">
        <f>B9+1</f>
        <v>42188</v>
      </c>
      <c r="C10" s="64">
        <f t="shared" ca="1" si="6"/>
        <v>42188</v>
      </c>
      <c r="D10" s="65">
        <v>0.625</v>
      </c>
      <c r="E10" s="81">
        <v>0.79166666666666663</v>
      </c>
      <c r="F10" s="65">
        <v>0.83333333333333337</v>
      </c>
      <c r="G10" s="81">
        <v>5.2083333333333336E-2</v>
      </c>
      <c r="H10" s="66">
        <f t="shared" si="0"/>
        <v>0.25</v>
      </c>
      <c r="I10" s="66">
        <f t="shared" si="1"/>
        <v>0.13541666666666663</v>
      </c>
      <c r="J10" s="66">
        <f t="shared" si="7"/>
        <v>1.9345238095238082E-2</v>
      </c>
      <c r="K10" s="66">
        <f t="shared" si="8"/>
        <v>0.15476190476190471</v>
      </c>
      <c r="L10" s="67">
        <f t="shared" si="2"/>
        <v>0.40476190476190471</v>
      </c>
      <c r="M10" s="68">
        <f t="shared" ca="1" si="3"/>
        <v>0.33333333333333331</v>
      </c>
      <c r="N10" s="67">
        <f t="shared" ca="1" si="4"/>
        <v>7.1428571428571397E-2</v>
      </c>
      <c r="O10" s="69">
        <f t="shared" ca="1" si="5"/>
        <v>0</v>
      </c>
      <c r="V10" s="14"/>
      <c r="W10" s="11"/>
    </row>
    <row r="11" spans="1:23" x14ac:dyDescent="0.2">
      <c r="B11" s="63">
        <f>B10+1</f>
        <v>42189</v>
      </c>
      <c r="C11" s="64">
        <f t="shared" ca="1" si="6"/>
        <v>42189</v>
      </c>
      <c r="D11" s="65">
        <v>0.625</v>
      </c>
      <c r="E11" s="81">
        <v>0.79166666666666663</v>
      </c>
      <c r="F11" s="65">
        <v>0.83333333333333337</v>
      </c>
      <c r="G11" s="81">
        <v>8.3333333333333329E-2</v>
      </c>
      <c r="H11" s="66">
        <f t="shared" si="0"/>
        <v>0.25</v>
      </c>
      <c r="I11" s="66">
        <f t="shared" si="1"/>
        <v>0.16666666666666663</v>
      </c>
      <c r="J11" s="66">
        <f t="shared" si="7"/>
        <v>2.3809523809523808E-2</v>
      </c>
      <c r="K11" s="66">
        <f t="shared" si="8"/>
        <v>0.19047619047619044</v>
      </c>
      <c r="L11" s="67">
        <f t="shared" si="2"/>
        <v>0.44047619047619047</v>
      </c>
      <c r="M11" s="68">
        <f t="shared" ca="1" si="3"/>
        <v>0.16666666666666666</v>
      </c>
      <c r="N11" s="67">
        <f t="shared" ca="1" si="4"/>
        <v>0.27380952380952384</v>
      </c>
      <c r="O11" s="69">
        <f t="shared" ca="1" si="5"/>
        <v>0</v>
      </c>
      <c r="V11" s="14"/>
      <c r="W11" s="11"/>
    </row>
    <row r="12" spans="1:23" x14ac:dyDescent="0.2">
      <c r="B12" s="63">
        <f>B11+1</f>
        <v>42190</v>
      </c>
      <c r="C12" s="64">
        <f t="shared" ca="1" si="6"/>
        <v>42190</v>
      </c>
      <c r="D12" s="65">
        <v>0.625</v>
      </c>
      <c r="E12" s="81">
        <v>0.79166666666666663</v>
      </c>
      <c r="F12" s="65">
        <v>0.83333333333333337</v>
      </c>
      <c r="G12" s="81">
        <v>0.11458333333333333</v>
      </c>
      <c r="H12" s="66">
        <f t="shared" si="0"/>
        <v>0.25</v>
      </c>
      <c r="I12" s="66">
        <f t="shared" si="1"/>
        <v>0.19791666666666663</v>
      </c>
      <c r="J12" s="66">
        <f t="shared" si="7"/>
        <v>2.8273809523809507E-2</v>
      </c>
      <c r="K12" s="66">
        <f t="shared" si="8"/>
        <v>0.22619047619047614</v>
      </c>
      <c r="L12" s="67">
        <f t="shared" si="2"/>
        <v>0.47619047619047616</v>
      </c>
      <c r="M12" s="68">
        <f t="shared" ca="1" si="3"/>
        <v>0</v>
      </c>
      <c r="N12" s="67">
        <f t="shared" ca="1" si="4"/>
        <v>0</v>
      </c>
      <c r="O12" s="69">
        <f t="shared" ca="1" si="5"/>
        <v>0.47619047619047616</v>
      </c>
      <c r="V12" s="14"/>
      <c r="W12" s="11"/>
    </row>
    <row r="13" spans="1:23" x14ac:dyDescent="0.2">
      <c r="B13" s="63">
        <f t="shared" ref="B13:B35" si="9">B12+1</f>
        <v>42191</v>
      </c>
      <c r="C13" s="64">
        <f t="shared" ca="1" si="6"/>
        <v>42191</v>
      </c>
      <c r="D13" s="65">
        <v>0.625</v>
      </c>
      <c r="E13" s="81">
        <v>0.79166666666666663</v>
      </c>
      <c r="F13" s="65">
        <v>0.83333333333333337</v>
      </c>
      <c r="G13" s="81">
        <v>0.125</v>
      </c>
      <c r="H13" s="66">
        <f t="shared" si="0"/>
        <v>0.24999999999999989</v>
      </c>
      <c r="I13" s="66">
        <f t="shared" si="1"/>
        <v>0.20833333333333337</v>
      </c>
      <c r="J13" s="66">
        <f t="shared" si="7"/>
        <v>2.9761904761904767E-2</v>
      </c>
      <c r="K13" s="66">
        <f t="shared" si="8"/>
        <v>0.23809523809523814</v>
      </c>
      <c r="L13" s="67">
        <f t="shared" si="2"/>
        <v>0.48809523809523803</v>
      </c>
      <c r="M13" s="68">
        <f t="shared" ca="1" si="3"/>
        <v>0.33333333333333331</v>
      </c>
      <c r="N13" s="67">
        <f t="shared" ca="1" si="4"/>
        <v>0.15476190476190471</v>
      </c>
      <c r="O13" s="69">
        <f t="shared" ca="1" si="5"/>
        <v>0</v>
      </c>
      <c r="V13" s="14"/>
      <c r="W13" s="11"/>
    </row>
    <row r="14" spans="1:23" x14ac:dyDescent="0.2">
      <c r="B14" s="63">
        <f t="shared" si="9"/>
        <v>42192</v>
      </c>
      <c r="C14" s="64">
        <f t="shared" ca="1" si="6"/>
        <v>42192</v>
      </c>
      <c r="D14" s="65">
        <v>0.625</v>
      </c>
      <c r="E14" s="81">
        <v>0.79166666666666663</v>
      </c>
      <c r="F14" s="65">
        <v>0.83333333333333337</v>
      </c>
      <c r="G14" s="81">
        <v>0.13194444444444445</v>
      </c>
      <c r="H14" s="66">
        <f t="shared" si="0"/>
        <v>0.24999999999999989</v>
      </c>
      <c r="I14" s="66">
        <f t="shared" si="1"/>
        <v>0.21527777777777779</v>
      </c>
      <c r="J14" s="66">
        <f t="shared" si="7"/>
        <v>3.0753968253968256E-2</v>
      </c>
      <c r="K14" s="66">
        <f t="shared" si="8"/>
        <v>0.24603174603174605</v>
      </c>
      <c r="L14" s="67">
        <f t="shared" si="2"/>
        <v>0.49603174603174593</v>
      </c>
      <c r="M14" s="68">
        <f t="shared" ca="1" si="3"/>
        <v>0.33333333333333331</v>
      </c>
      <c r="N14" s="67">
        <f t="shared" ca="1" si="4"/>
        <v>0.16269841269841262</v>
      </c>
      <c r="O14" s="69">
        <f t="shared" ca="1" si="5"/>
        <v>0</v>
      </c>
      <c r="V14" s="14"/>
      <c r="W14" s="11"/>
    </row>
    <row r="15" spans="1:23" x14ac:dyDescent="0.2">
      <c r="B15" s="63">
        <f t="shared" si="9"/>
        <v>42193</v>
      </c>
      <c r="C15" s="64">
        <f t="shared" ca="1" si="6"/>
        <v>42193</v>
      </c>
      <c r="D15" s="65">
        <v>0.625</v>
      </c>
      <c r="E15" s="81">
        <v>0.79166666666666663</v>
      </c>
      <c r="F15" s="65">
        <v>0.83333333333333337</v>
      </c>
      <c r="G15" s="81">
        <v>0.16666666666666666</v>
      </c>
      <c r="H15" s="66">
        <f t="shared" si="0"/>
        <v>0.24999999999999972</v>
      </c>
      <c r="I15" s="66">
        <f t="shared" si="1"/>
        <v>0.25000000000000011</v>
      </c>
      <c r="J15" s="66">
        <f t="shared" si="7"/>
        <v>3.5714285714285754E-2</v>
      </c>
      <c r="K15" s="66">
        <f t="shared" si="8"/>
        <v>0.28571428571428586</v>
      </c>
      <c r="L15" s="67">
        <f t="shared" si="2"/>
        <v>0.53571428571428559</v>
      </c>
      <c r="M15" s="68">
        <f t="shared" ca="1" si="3"/>
        <v>0.33333333333333331</v>
      </c>
      <c r="N15" s="67">
        <f t="shared" ca="1" si="4"/>
        <v>0.20238095238095227</v>
      </c>
      <c r="O15" s="69">
        <f t="shared" ca="1" si="5"/>
        <v>0</v>
      </c>
      <c r="V15" s="14"/>
      <c r="W15" s="11"/>
    </row>
    <row r="16" spans="1:23" x14ac:dyDescent="0.2">
      <c r="A16" s="4"/>
      <c r="B16" s="63">
        <f t="shared" si="9"/>
        <v>42194</v>
      </c>
      <c r="C16" s="64">
        <f t="shared" ca="1" si="6"/>
        <v>42194</v>
      </c>
      <c r="D16" s="65">
        <v>0.625</v>
      </c>
      <c r="E16" s="81">
        <v>0.79166666666666663</v>
      </c>
      <c r="F16" s="65">
        <v>0.83333333333333337</v>
      </c>
      <c r="G16" s="81">
        <v>0.1875</v>
      </c>
      <c r="H16" s="66">
        <f t="shared" si="0"/>
        <v>0.24999999999999994</v>
      </c>
      <c r="I16" s="66">
        <f t="shared" si="1"/>
        <v>0.27083333333333337</v>
      </c>
      <c r="J16" s="66">
        <f t="shared" si="7"/>
        <v>3.869047619047622E-2</v>
      </c>
      <c r="K16" s="66">
        <f t="shared" si="8"/>
        <v>0.30952380952380959</v>
      </c>
      <c r="L16" s="67">
        <f t="shared" si="2"/>
        <v>0.55952380952380953</v>
      </c>
      <c r="M16" s="68">
        <f t="shared" ca="1" si="3"/>
        <v>0.33333333333333331</v>
      </c>
      <c r="N16" s="67">
        <f t="shared" ca="1" si="4"/>
        <v>0.22619047619047622</v>
      </c>
      <c r="O16" s="69">
        <f t="shared" ca="1" si="5"/>
        <v>0</v>
      </c>
      <c r="V16" s="14"/>
      <c r="W16" s="11"/>
    </row>
    <row r="17" spans="1:23" x14ac:dyDescent="0.2">
      <c r="B17" s="63">
        <f t="shared" si="9"/>
        <v>42195</v>
      </c>
      <c r="C17" s="64">
        <f t="shared" ca="1" si="6"/>
        <v>42195</v>
      </c>
      <c r="D17" s="65">
        <v>0.625</v>
      </c>
      <c r="E17" s="81">
        <v>0.79166666666666663</v>
      </c>
      <c r="F17" s="65">
        <v>0.83333333333333337</v>
      </c>
      <c r="G17" s="81">
        <v>0.20694444444444446</v>
      </c>
      <c r="H17" s="66">
        <f t="shared" si="0"/>
        <v>0.24999999999999994</v>
      </c>
      <c r="I17" s="66">
        <f t="shared" si="1"/>
        <v>0.29027777777777775</v>
      </c>
      <c r="J17" s="66">
        <f t="shared" si="7"/>
        <v>4.1468253968253987E-2</v>
      </c>
      <c r="K17" s="66">
        <f t="shared" si="8"/>
        <v>0.33174603174603173</v>
      </c>
      <c r="L17" s="67">
        <f t="shared" si="2"/>
        <v>0.58174603174603168</v>
      </c>
      <c r="M17" s="68">
        <f t="shared" ca="1" si="3"/>
        <v>0.33333333333333331</v>
      </c>
      <c r="N17" s="67">
        <f t="shared" ca="1" si="4"/>
        <v>0.24841269841269836</v>
      </c>
      <c r="O17" s="69">
        <f t="shared" ca="1" si="5"/>
        <v>0</v>
      </c>
      <c r="V17" s="14"/>
      <c r="W17" s="11"/>
    </row>
    <row r="18" spans="1:23" x14ac:dyDescent="0.2">
      <c r="A18" s="4"/>
      <c r="B18" s="63">
        <f t="shared" si="9"/>
        <v>42196</v>
      </c>
      <c r="C18" s="64">
        <f t="shared" ca="1" si="6"/>
        <v>42196</v>
      </c>
      <c r="D18" s="65">
        <v>0.625</v>
      </c>
      <c r="E18" s="81">
        <v>0.79166666666666663</v>
      </c>
      <c r="F18" s="65">
        <v>0.83333333333333337</v>
      </c>
      <c r="G18" s="81">
        <v>0.2076388888888889</v>
      </c>
      <c r="H18" s="66">
        <f t="shared" si="0"/>
        <v>0.24999999999999983</v>
      </c>
      <c r="I18" s="66">
        <f t="shared" si="1"/>
        <v>0.2909722222222223</v>
      </c>
      <c r="J18" s="66">
        <f t="shared" si="7"/>
        <v>4.1567460317460336E-2</v>
      </c>
      <c r="K18" s="66">
        <f t="shared" si="8"/>
        <v>0.33253968253968264</v>
      </c>
      <c r="L18" s="67">
        <f t="shared" si="2"/>
        <v>0.58253968253968247</v>
      </c>
      <c r="M18" s="68">
        <f t="shared" ca="1" si="3"/>
        <v>0.16666666666666666</v>
      </c>
      <c r="N18" s="67">
        <f t="shared" ca="1" si="4"/>
        <v>0.41587301587301584</v>
      </c>
      <c r="O18" s="69">
        <f t="shared" ca="1" si="5"/>
        <v>0</v>
      </c>
      <c r="V18" s="14"/>
      <c r="W18" s="11"/>
    </row>
    <row r="19" spans="1:23" x14ac:dyDescent="0.2">
      <c r="B19" s="63">
        <f t="shared" si="9"/>
        <v>42197</v>
      </c>
      <c r="C19" s="64">
        <f t="shared" ca="1" si="6"/>
        <v>42197</v>
      </c>
      <c r="D19" s="65">
        <v>0.625</v>
      </c>
      <c r="E19" s="81">
        <v>0.79166666666666663</v>
      </c>
      <c r="F19" s="65">
        <v>0.83333333333333337</v>
      </c>
      <c r="G19" s="81">
        <v>0.20833333333333334</v>
      </c>
      <c r="H19" s="66">
        <f t="shared" si="0"/>
        <v>0.24999999999999994</v>
      </c>
      <c r="I19" s="66">
        <f t="shared" si="1"/>
        <v>0.29166666666666663</v>
      </c>
      <c r="J19" s="66">
        <f t="shared" si="7"/>
        <v>4.1666666666666685E-2</v>
      </c>
      <c r="K19" s="66">
        <f t="shared" si="8"/>
        <v>0.33333333333333331</v>
      </c>
      <c r="L19" s="67">
        <f t="shared" si="2"/>
        <v>0.58333333333333326</v>
      </c>
      <c r="M19" s="68">
        <f t="shared" ca="1" si="3"/>
        <v>0</v>
      </c>
      <c r="N19" s="67">
        <f t="shared" ca="1" si="4"/>
        <v>0</v>
      </c>
      <c r="O19" s="69">
        <f t="shared" ca="1" si="5"/>
        <v>0.58333333333333326</v>
      </c>
      <c r="V19" s="14"/>
      <c r="W19" s="15"/>
    </row>
    <row r="20" spans="1:23" x14ac:dyDescent="0.2">
      <c r="B20" s="63">
        <f t="shared" si="9"/>
        <v>42198</v>
      </c>
      <c r="C20" s="64">
        <f t="shared" ca="1" si="6"/>
        <v>42198</v>
      </c>
      <c r="D20" s="65">
        <v>0.625</v>
      </c>
      <c r="E20" s="81">
        <v>0.79166666666666663</v>
      </c>
      <c r="F20" s="65">
        <v>0.83333333333333337</v>
      </c>
      <c r="G20" s="81">
        <v>0.20902777777777778</v>
      </c>
      <c r="H20" s="66">
        <f t="shared" si="0"/>
        <v>0.2506944444444445</v>
      </c>
      <c r="I20" s="66">
        <f t="shared" si="1"/>
        <v>0.29166666666666663</v>
      </c>
      <c r="J20" s="66">
        <f t="shared" si="7"/>
        <v>4.1666666666666685E-2</v>
      </c>
      <c r="K20" s="66">
        <f t="shared" si="8"/>
        <v>0.33333333333333331</v>
      </c>
      <c r="L20" s="67">
        <f t="shared" si="2"/>
        <v>0.58402777777777781</v>
      </c>
      <c r="M20" s="68">
        <f t="shared" ca="1" si="3"/>
        <v>0.33333333333333331</v>
      </c>
      <c r="N20" s="67">
        <f t="shared" ca="1" si="4"/>
        <v>0.2506944444444445</v>
      </c>
      <c r="O20" s="69">
        <f t="shared" ca="1" si="5"/>
        <v>0</v>
      </c>
      <c r="V20" s="14"/>
      <c r="W20" s="11"/>
    </row>
    <row r="21" spans="1:23" x14ac:dyDescent="0.2">
      <c r="B21" s="63">
        <f t="shared" si="9"/>
        <v>42199</v>
      </c>
      <c r="C21" s="64">
        <f t="shared" ca="1" si="6"/>
        <v>42199</v>
      </c>
      <c r="D21" s="65">
        <v>0.625</v>
      </c>
      <c r="E21" s="81">
        <v>0.79166666666666663</v>
      </c>
      <c r="F21" s="65">
        <v>0.83333333333333337</v>
      </c>
      <c r="G21" s="81">
        <v>0.20972222222222223</v>
      </c>
      <c r="H21" s="66">
        <f t="shared" si="0"/>
        <v>0.25138888888888883</v>
      </c>
      <c r="I21" s="66">
        <f t="shared" si="1"/>
        <v>0.29166666666666663</v>
      </c>
      <c r="J21" s="66">
        <f t="shared" si="7"/>
        <v>4.1666666666666685E-2</v>
      </c>
      <c r="K21" s="66">
        <f t="shared" si="8"/>
        <v>0.33333333333333331</v>
      </c>
      <c r="L21" s="67">
        <f t="shared" si="2"/>
        <v>0.58472222222222214</v>
      </c>
      <c r="M21" s="68">
        <f t="shared" ca="1" si="3"/>
        <v>0.33333333333333331</v>
      </c>
      <c r="N21" s="67">
        <f t="shared" ca="1" si="4"/>
        <v>0.25138888888888883</v>
      </c>
      <c r="O21" s="69">
        <f t="shared" ca="1" si="5"/>
        <v>0</v>
      </c>
    </row>
    <row r="22" spans="1:23" x14ac:dyDescent="0.2">
      <c r="B22" s="63">
        <f t="shared" si="9"/>
        <v>42200</v>
      </c>
      <c r="C22" s="64">
        <f t="shared" ca="1" si="6"/>
        <v>42200</v>
      </c>
      <c r="D22" s="65">
        <v>0.625</v>
      </c>
      <c r="E22" s="81">
        <v>0.79166666666666663</v>
      </c>
      <c r="F22" s="65">
        <v>0.83333333333333337</v>
      </c>
      <c r="G22" s="81">
        <v>0.25</v>
      </c>
      <c r="H22" s="66">
        <f t="shared" si="0"/>
        <v>0.29166666666666669</v>
      </c>
      <c r="I22" s="66">
        <f t="shared" si="1"/>
        <v>0.29166666666666663</v>
      </c>
      <c r="J22" s="66">
        <f t="shared" si="7"/>
        <v>4.1666666666666685E-2</v>
      </c>
      <c r="K22" s="66">
        <f t="shared" si="8"/>
        <v>0.33333333333333331</v>
      </c>
      <c r="L22" s="67">
        <f t="shared" si="2"/>
        <v>0.625</v>
      </c>
      <c r="M22" s="68">
        <f t="shared" ca="1" si="3"/>
        <v>0.33333333333333331</v>
      </c>
      <c r="N22" s="67">
        <f t="shared" ca="1" si="4"/>
        <v>0.29166666666666669</v>
      </c>
      <c r="O22" s="69">
        <f t="shared" ca="1" si="5"/>
        <v>0</v>
      </c>
    </row>
    <row r="23" spans="1:23" x14ac:dyDescent="0.2">
      <c r="B23" s="63">
        <f t="shared" si="9"/>
        <v>42201</v>
      </c>
      <c r="C23" s="64">
        <f t="shared" ca="1" si="6"/>
        <v>42201</v>
      </c>
      <c r="D23" s="65">
        <v>0.625</v>
      </c>
      <c r="E23" s="81">
        <v>0.79166666666666663</v>
      </c>
      <c r="F23" s="65">
        <v>0.83333333333333337</v>
      </c>
      <c r="G23" s="81">
        <v>0.29166666666666669</v>
      </c>
      <c r="H23" s="66">
        <f t="shared" si="0"/>
        <v>0.3333333333333332</v>
      </c>
      <c r="I23" s="66">
        <f t="shared" si="1"/>
        <v>0.29166666666666663</v>
      </c>
      <c r="J23" s="66">
        <f t="shared" si="7"/>
        <v>4.1666666666666685E-2</v>
      </c>
      <c r="K23" s="66">
        <f t="shared" si="8"/>
        <v>0.33333333333333331</v>
      </c>
      <c r="L23" s="67">
        <f t="shared" si="2"/>
        <v>0.66666666666666652</v>
      </c>
      <c r="M23" s="68">
        <f t="shared" ca="1" si="3"/>
        <v>0.33333333333333331</v>
      </c>
      <c r="N23" s="67">
        <f t="shared" ca="1" si="4"/>
        <v>0.3333333333333332</v>
      </c>
      <c r="O23" s="69">
        <f t="shared" ca="1" si="5"/>
        <v>0</v>
      </c>
      <c r="V23" s="8"/>
      <c r="W23" s="7"/>
    </row>
    <row r="24" spans="1:23" x14ac:dyDescent="0.2">
      <c r="B24" s="63">
        <f t="shared" si="9"/>
        <v>42202</v>
      </c>
      <c r="C24" s="64">
        <f t="shared" ca="1" si="6"/>
        <v>42202</v>
      </c>
      <c r="D24" s="65">
        <v>0.91666666666666663</v>
      </c>
      <c r="E24" s="81">
        <v>0.125</v>
      </c>
      <c r="F24" s="65">
        <v>0.125</v>
      </c>
      <c r="G24" s="81">
        <v>0.20833333333333334</v>
      </c>
      <c r="H24" s="66">
        <f t="shared" si="0"/>
        <v>0</v>
      </c>
      <c r="I24" s="66">
        <f t="shared" si="1"/>
        <v>0.29166666666666674</v>
      </c>
      <c r="J24" s="66">
        <f t="shared" si="7"/>
        <v>4.1666666666666685E-2</v>
      </c>
      <c r="K24" s="66">
        <f t="shared" si="8"/>
        <v>0.33333333333333343</v>
      </c>
      <c r="L24" s="67">
        <f t="shared" si="2"/>
        <v>0.33333333333333343</v>
      </c>
      <c r="M24" s="68">
        <f t="shared" ca="1" si="3"/>
        <v>0.33333333333333331</v>
      </c>
      <c r="N24" s="67">
        <f t="shared" ca="1" si="4"/>
        <v>1.1102230246251565E-16</v>
      </c>
      <c r="O24" s="69">
        <f t="shared" ca="1" si="5"/>
        <v>0</v>
      </c>
    </row>
    <row r="25" spans="1:23" x14ac:dyDescent="0.2">
      <c r="B25" s="63">
        <f t="shared" si="9"/>
        <v>42203</v>
      </c>
      <c r="C25" s="64">
        <f t="shared" ca="1" si="6"/>
        <v>42203</v>
      </c>
      <c r="D25" s="65">
        <v>0</v>
      </c>
      <c r="E25" s="81">
        <v>0.125</v>
      </c>
      <c r="F25" s="65">
        <v>0.16666666666666666</v>
      </c>
      <c r="G25" s="81">
        <v>0.29166666666666669</v>
      </c>
      <c r="H25" s="66">
        <f t="shared" si="0"/>
        <v>8.3333333333333454E-2</v>
      </c>
      <c r="I25" s="66">
        <f t="shared" si="1"/>
        <v>0.16666666666666657</v>
      </c>
      <c r="J25" s="66">
        <f t="shared" si="7"/>
        <v>2.3809523809523808E-2</v>
      </c>
      <c r="K25" s="66">
        <f t="shared" si="8"/>
        <v>0.19047619047619038</v>
      </c>
      <c r="L25" s="67">
        <f t="shared" si="2"/>
        <v>0.27380952380952384</v>
      </c>
      <c r="M25" s="68">
        <f t="shared" ca="1" si="3"/>
        <v>0.16666666666666666</v>
      </c>
      <c r="N25" s="67">
        <f t="shared" ca="1" si="4"/>
        <v>0.10714285714285718</v>
      </c>
      <c r="O25" s="69">
        <f t="shared" ca="1" si="5"/>
        <v>0</v>
      </c>
    </row>
    <row r="26" spans="1:23" x14ac:dyDescent="0.2">
      <c r="B26" s="63">
        <f t="shared" si="9"/>
        <v>42204</v>
      </c>
      <c r="C26" s="64">
        <f t="shared" ca="1" si="6"/>
        <v>42204</v>
      </c>
      <c r="D26" s="65">
        <v>4.1666666666666664E-2</v>
      </c>
      <c r="E26" s="81">
        <v>8.3333333333333329E-2</v>
      </c>
      <c r="F26" s="65">
        <v>0.125</v>
      </c>
      <c r="G26" s="81">
        <v>0.41666666666666669</v>
      </c>
      <c r="H26" s="66">
        <f t="shared" si="0"/>
        <v>0.2083333333333334</v>
      </c>
      <c r="I26" s="66">
        <f t="shared" si="1"/>
        <v>0.12499999999999997</v>
      </c>
      <c r="J26" s="66">
        <f t="shared" si="7"/>
        <v>1.7857142857142849E-2</v>
      </c>
      <c r="K26" s="66">
        <f t="shared" si="8"/>
        <v>0.14285714285714282</v>
      </c>
      <c r="L26" s="67">
        <f t="shared" si="2"/>
        <v>0.35119047619047622</v>
      </c>
      <c r="M26" s="68">
        <f t="shared" ca="1" si="3"/>
        <v>0</v>
      </c>
      <c r="N26" s="67">
        <f t="shared" ca="1" si="4"/>
        <v>0</v>
      </c>
      <c r="O26" s="69">
        <f t="shared" ca="1" si="5"/>
        <v>0.35119047619047622</v>
      </c>
    </row>
    <row r="27" spans="1:23" x14ac:dyDescent="0.2">
      <c r="B27" s="63">
        <f t="shared" si="9"/>
        <v>42205</v>
      </c>
      <c r="C27" s="64">
        <f t="shared" ca="1" si="6"/>
        <v>42205</v>
      </c>
      <c r="D27" s="65">
        <v>4.3749999999999997E-2</v>
      </c>
      <c r="E27" s="81">
        <v>8.6805555555555566E-2</v>
      </c>
      <c r="F27" s="65">
        <v>0.125</v>
      </c>
      <c r="G27" s="81">
        <v>0.41805555555555557</v>
      </c>
      <c r="H27" s="66">
        <f t="shared" si="0"/>
        <v>0.20972222222222228</v>
      </c>
      <c r="I27" s="66">
        <f t="shared" si="1"/>
        <v>0.12638888888888886</v>
      </c>
      <c r="J27" s="66">
        <f t="shared" si="7"/>
        <v>1.8055555555555547E-2</v>
      </c>
      <c r="K27" s="66">
        <f t="shared" si="8"/>
        <v>0.1444444444444444</v>
      </c>
      <c r="L27" s="67">
        <f t="shared" si="2"/>
        <v>0.35416666666666669</v>
      </c>
      <c r="M27" s="68">
        <f t="shared" ca="1" si="3"/>
        <v>0.33333333333333331</v>
      </c>
      <c r="N27" s="67">
        <f t="shared" ca="1" si="4"/>
        <v>2.083333333333337E-2</v>
      </c>
      <c r="O27" s="69">
        <f t="shared" ca="1" si="5"/>
        <v>0</v>
      </c>
    </row>
    <row r="28" spans="1:23" x14ac:dyDescent="0.2">
      <c r="B28" s="63">
        <f t="shared" si="9"/>
        <v>42206</v>
      </c>
      <c r="C28" s="64">
        <f t="shared" ca="1" si="6"/>
        <v>42206</v>
      </c>
      <c r="D28" s="65">
        <v>0.875</v>
      </c>
      <c r="E28" s="81">
        <v>0.25</v>
      </c>
      <c r="F28" s="65">
        <v>0.29166666666666669</v>
      </c>
      <c r="G28" s="81">
        <v>0.41666666666666669</v>
      </c>
      <c r="H28" s="66">
        <f t="shared" si="0"/>
        <v>0.20833333333333343</v>
      </c>
      <c r="I28" s="66">
        <f t="shared" si="1"/>
        <v>0.29166666666666663</v>
      </c>
      <c r="J28" s="66">
        <f t="shared" si="7"/>
        <v>4.1666666666666685E-2</v>
      </c>
      <c r="K28" s="66">
        <f t="shared" si="8"/>
        <v>0.33333333333333331</v>
      </c>
      <c r="L28" s="67">
        <f t="shared" si="2"/>
        <v>0.54166666666666674</v>
      </c>
      <c r="M28" s="68">
        <f t="shared" ca="1" si="3"/>
        <v>0.33333333333333331</v>
      </c>
      <c r="N28" s="67">
        <f t="shared" ca="1" si="4"/>
        <v>0.20833333333333343</v>
      </c>
      <c r="O28" s="69">
        <f t="shared" ca="1" si="5"/>
        <v>0</v>
      </c>
    </row>
    <row r="29" spans="1:23" x14ac:dyDescent="0.2">
      <c r="B29" s="63">
        <f t="shared" si="9"/>
        <v>42207</v>
      </c>
      <c r="C29" s="64">
        <f t="shared" ca="1" si="6"/>
        <v>42207</v>
      </c>
      <c r="D29" s="65">
        <v>0</v>
      </c>
      <c r="E29" s="81">
        <v>0.20833333333333334</v>
      </c>
      <c r="F29" s="65">
        <v>0.25</v>
      </c>
      <c r="G29" s="81">
        <v>0.4375</v>
      </c>
      <c r="H29" s="66">
        <f t="shared" si="0"/>
        <v>0.1875</v>
      </c>
      <c r="I29" s="66">
        <f t="shared" si="1"/>
        <v>0.20833333333333337</v>
      </c>
      <c r="J29" s="66">
        <f t="shared" si="7"/>
        <v>2.9761904761904767E-2</v>
      </c>
      <c r="K29" s="66">
        <f t="shared" si="8"/>
        <v>0.23809523809523814</v>
      </c>
      <c r="L29" s="67">
        <f t="shared" si="2"/>
        <v>0.42559523809523814</v>
      </c>
      <c r="M29" s="68">
        <f t="shared" ca="1" si="3"/>
        <v>0.33333333333333331</v>
      </c>
      <c r="N29" s="67">
        <f t="shared" ca="1" si="4"/>
        <v>9.2261904761904823E-2</v>
      </c>
      <c r="O29" s="69">
        <f t="shared" ca="1" si="5"/>
        <v>0</v>
      </c>
    </row>
    <row r="30" spans="1:23" x14ac:dyDescent="0.2">
      <c r="B30" s="63">
        <f t="shared" si="9"/>
        <v>42208</v>
      </c>
      <c r="C30" s="64">
        <f t="shared" ca="1" si="6"/>
        <v>42208</v>
      </c>
      <c r="D30" s="65">
        <v>0</v>
      </c>
      <c r="E30" s="81">
        <v>0.25</v>
      </c>
      <c r="F30" s="65">
        <v>0.26041666666666669</v>
      </c>
      <c r="G30" s="81">
        <v>0.41666666666666669</v>
      </c>
      <c r="H30" s="66">
        <f t="shared" si="0"/>
        <v>0.19791666666666663</v>
      </c>
      <c r="I30" s="66">
        <f t="shared" si="1"/>
        <v>0.20833333333333337</v>
      </c>
      <c r="J30" s="66">
        <f t="shared" si="7"/>
        <v>2.9761904761904767E-2</v>
      </c>
      <c r="K30" s="66">
        <f t="shared" si="8"/>
        <v>0.23809523809523814</v>
      </c>
      <c r="L30" s="67">
        <f t="shared" si="2"/>
        <v>0.43601190476190477</v>
      </c>
      <c r="M30" s="68">
        <f t="shared" ca="1" si="3"/>
        <v>0.33333333333333331</v>
      </c>
      <c r="N30" s="67">
        <f t="shared" ca="1" si="4"/>
        <v>0.10267857142857145</v>
      </c>
      <c r="O30" s="69">
        <f t="shared" ca="1" si="5"/>
        <v>0</v>
      </c>
    </row>
    <row r="31" spans="1:23" x14ac:dyDescent="0.2">
      <c r="B31" s="63">
        <f t="shared" si="9"/>
        <v>42209</v>
      </c>
      <c r="C31" s="64">
        <f ca="1">IF(B31="","",IF(COUNTIF(fer,B31)&gt;0,"feriado",B31))</f>
        <v>42209</v>
      </c>
      <c r="D31" s="65">
        <v>3.472222222222222E-3</v>
      </c>
      <c r="E31" s="81">
        <v>0.29166666666666669</v>
      </c>
      <c r="F31" s="65">
        <v>0.33333333333333331</v>
      </c>
      <c r="G31" s="81">
        <v>0.45833333333333331</v>
      </c>
      <c r="H31" s="66">
        <f t="shared" si="0"/>
        <v>0.2083333333333334</v>
      </c>
      <c r="I31" s="66">
        <f t="shared" si="1"/>
        <v>0.20486111111111105</v>
      </c>
      <c r="J31" s="66">
        <f t="shared" si="7"/>
        <v>2.9265873015872995E-2</v>
      </c>
      <c r="K31" s="66">
        <f t="shared" si="8"/>
        <v>0.23412698412698404</v>
      </c>
      <c r="L31" s="67">
        <f t="shared" si="2"/>
        <v>0.44246031746031744</v>
      </c>
      <c r="M31" s="68">
        <f t="shared" ca="1" si="3"/>
        <v>0.33333333333333331</v>
      </c>
      <c r="N31" s="67">
        <f t="shared" ca="1" si="4"/>
        <v>0.10912698412698413</v>
      </c>
      <c r="O31" s="69">
        <f t="shared" ca="1" si="5"/>
        <v>0</v>
      </c>
    </row>
    <row r="32" spans="1:23" x14ac:dyDescent="0.2">
      <c r="B32" s="63">
        <f t="shared" si="9"/>
        <v>42210</v>
      </c>
      <c r="C32" s="64">
        <f t="shared" ca="1" si="6"/>
        <v>42210</v>
      </c>
      <c r="D32" s="65">
        <v>0.625</v>
      </c>
      <c r="E32" s="81">
        <v>0.79166666666666663</v>
      </c>
      <c r="F32" s="65">
        <v>0.83333333333333337</v>
      </c>
      <c r="G32" s="81">
        <v>1</v>
      </c>
      <c r="H32" s="66">
        <f t="shared" si="0"/>
        <v>0.24999999999999989</v>
      </c>
      <c r="I32" s="66">
        <f t="shared" si="1"/>
        <v>8.333333333333337E-2</v>
      </c>
      <c r="J32" s="66">
        <f t="shared" si="7"/>
        <v>1.1904761904761904E-2</v>
      </c>
      <c r="K32" s="66">
        <f t="shared" si="8"/>
        <v>9.5238095238095274E-2</v>
      </c>
      <c r="L32" s="67">
        <f t="shared" si="2"/>
        <v>0.34523809523809518</v>
      </c>
      <c r="M32" s="68">
        <f t="shared" ca="1" si="3"/>
        <v>0.16666666666666666</v>
      </c>
      <c r="N32" s="67">
        <f t="shared" ca="1" si="4"/>
        <v>0.17857142857142852</v>
      </c>
      <c r="O32" s="69">
        <f t="shared" ca="1" si="5"/>
        <v>0</v>
      </c>
    </row>
    <row r="33" spans="2:15" x14ac:dyDescent="0.2">
      <c r="B33" s="63">
        <f t="shared" si="9"/>
        <v>42211</v>
      </c>
      <c r="C33" s="64">
        <f t="shared" ca="1" si="6"/>
        <v>42211</v>
      </c>
      <c r="D33" s="65">
        <v>0.75</v>
      </c>
      <c r="E33" s="81">
        <v>1</v>
      </c>
      <c r="F33" s="65">
        <v>4.1666666666666664E-2</v>
      </c>
      <c r="G33" s="81">
        <v>0.29166666666666669</v>
      </c>
      <c r="H33" s="66">
        <f t="shared" si="0"/>
        <v>0.24999999999999994</v>
      </c>
      <c r="I33" s="66">
        <f t="shared" si="1"/>
        <v>0.25000000000000006</v>
      </c>
      <c r="J33" s="66">
        <f t="shared" si="7"/>
        <v>3.5714285714285698E-2</v>
      </c>
      <c r="K33" s="66">
        <f t="shared" si="8"/>
        <v>0.28571428571428575</v>
      </c>
      <c r="L33" s="67">
        <f t="shared" si="2"/>
        <v>0.5357142857142857</v>
      </c>
      <c r="M33" s="68">
        <f t="shared" ca="1" si="3"/>
        <v>0</v>
      </c>
      <c r="N33" s="67">
        <f t="shared" ca="1" si="4"/>
        <v>0</v>
      </c>
      <c r="O33" s="69">
        <f t="shared" ca="1" si="5"/>
        <v>0.5357142857142857</v>
      </c>
    </row>
    <row r="34" spans="2:15" x14ac:dyDescent="0.2">
      <c r="B34" s="63">
        <f t="shared" si="9"/>
        <v>42212</v>
      </c>
      <c r="C34" s="64">
        <f t="shared" ca="1" si="6"/>
        <v>42212</v>
      </c>
      <c r="D34" s="65">
        <v>0.625</v>
      </c>
      <c r="E34" s="81">
        <v>0.79166666666666663</v>
      </c>
      <c r="F34" s="65">
        <v>0.83333333333333337</v>
      </c>
      <c r="G34" s="81">
        <v>1</v>
      </c>
      <c r="H34" s="66">
        <f t="shared" si="0"/>
        <v>0.24999999999999989</v>
      </c>
      <c r="I34" s="66">
        <f t="shared" si="1"/>
        <v>8.333333333333337E-2</v>
      </c>
      <c r="J34" s="66">
        <f t="shared" si="7"/>
        <v>1.1904761904761904E-2</v>
      </c>
      <c r="K34" s="66">
        <f t="shared" si="8"/>
        <v>9.5238095238095274E-2</v>
      </c>
      <c r="L34" s="67">
        <f t="shared" si="2"/>
        <v>0.34523809523809518</v>
      </c>
      <c r="M34" s="68">
        <f t="shared" ca="1" si="3"/>
        <v>0.33333333333333331</v>
      </c>
      <c r="N34" s="67">
        <f t="shared" ca="1" si="4"/>
        <v>1.1904761904761862E-2</v>
      </c>
      <c r="O34" s="69">
        <f t="shared" ca="1" si="5"/>
        <v>0</v>
      </c>
    </row>
    <row r="35" spans="2:15" x14ac:dyDescent="0.2">
      <c r="B35" s="63">
        <f t="shared" si="9"/>
        <v>42213</v>
      </c>
      <c r="C35" s="64">
        <f t="shared" ca="1" si="6"/>
        <v>42213</v>
      </c>
      <c r="D35" s="65">
        <v>0.625</v>
      </c>
      <c r="E35" s="81">
        <v>0.79166666666666663</v>
      </c>
      <c r="F35" s="65">
        <v>0.83333333333333337</v>
      </c>
      <c r="G35" s="81">
        <v>1</v>
      </c>
      <c r="H35" s="66">
        <f t="shared" si="0"/>
        <v>0.24999999999999989</v>
      </c>
      <c r="I35" s="66">
        <f t="shared" si="1"/>
        <v>8.333333333333337E-2</v>
      </c>
      <c r="J35" s="66">
        <f t="shared" si="7"/>
        <v>1.1904761904761904E-2</v>
      </c>
      <c r="K35" s="66">
        <f t="shared" si="8"/>
        <v>9.5238095238095274E-2</v>
      </c>
      <c r="L35" s="67">
        <f t="shared" si="2"/>
        <v>0.34523809523809518</v>
      </c>
      <c r="M35" s="68">
        <f t="shared" ca="1" si="3"/>
        <v>0.33333333333333331</v>
      </c>
      <c r="N35" s="67">
        <f t="shared" ca="1" si="4"/>
        <v>1.1904761904761862E-2</v>
      </c>
      <c r="O35" s="69">
        <f t="shared" ca="1" si="5"/>
        <v>0</v>
      </c>
    </row>
    <row r="36" spans="2:15" x14ac:dyDescent="0.2">
      <c r="B36" s="70">
        <f>IF(B35="","",IF(MONTH(B35+1)&lt;&gt;MONTH(B35),"",B35+1))</f>
        <v>42214</v>
      </c>
      <c r="C36" s="64">
        <f t="shared" ca="1" si="6"/>
        <v>42214</v>
      </c>
      <c r="D36" s="65">
        <v>0.625</v>
      </c>
      <c r="E36" s="81">
        <v>0.79166666666666663</v>
      </c>
      <c r="F36" s="65">
        <v>0.83333333333333337</v>
      </c>
      <c r="G36" s="81">
        <v>1</v>
      </c>
      <c r="H36" s="66">
        <f t="shared" si="0"/>
        <v>0.24999999999999989</v>
      </c>
      <c r="I36" s="66">
        <f t="shared" si="1"/>
        <v>8.333333333333337E-2</v>
      </c>
      <c r="J36" s="66">
        <f t="shared" si="7"/>
        <v>1.1904761904761904E-2</v>
      </c>
      <c r="K36" s="66">
        <f t="shared" si="8"/>
        <v>9.5238095238095274E-2</v>
      </c>
      <c r="L36" s="67">
        <f t="shared" si="2"/>
        <v>0.34523809523809518</v>
      </c>
      <c r="M36" s="68">
        <f t="shared" ca="1" si="3"/>
        <v>0.33333333333333331</v>
      </c>
      <c r="N36" s="67">
        <f t="shared" ca="1" si="4"/>
        <v>1.1904761904761862E-2</v>
      </c>
      <c r="O36" s="69">
        <f t="shared" ca="1" si="5"/>
        <v>0</v>
      </c>
    </row>
    <row r="37" spans="2:15" x14ac:dyDescent="0.2">
      <c r="B37" s="70">
        <f>IF(B36="","",IF(MONTH(B36+1)&lt;&gt;MONTH(B36),"",B36+1))</f>
        <v>42215</v>
      </c>
      <c r="C37" s="64">
        <f t="shared" ca="1" si="6"/>
        <v>42215</v>
      </c>
      <c r="D37" s="65">
        <v>0.625</v>
      </c>
      <c r="E37" s="81">
        <v>0.79166666666666663</v>
      </c>
      <c r="F37" s="65">
        <v>0.83333333333333337</v>
      </c>
      <c r="G37" s="81">
        <v>1</v>
      </c>
      <c r="H37" s="66">
        <f t="shared" si="0"/>
        <v>0.24999999999999989</v>
      </c>
      <c r="I37" s="66">
        <f t="shared" si="1"/>
        <v>8.333333333333337E-2</v>
      </c>
      <c r="J37" s="66">
        <f t="shared" si="7"/>
        <v>1.1904761904761904E-2</v>
      </c>
      <c r="K37" s="66">
        <f t="shared" si="8"/>
        <v>9.5238095238095274E-2</v>
      </c>
      <c r="L37" s="67">
        <f t="shared" si="2"/>
        <v>0.34523809523809518</v>
      </c>
      <c r="M37" s="68">
        <f t="shared" ca="1" si="3"/>
        <v>0.33333333333333331</v>
      </c>
      <c r="N37" s="67">
        <f t="shared" ca="1" si="4"/>
        <v>1.1904761904761862E-2</v>
      </c>
      <c r="O37" s="69">
        <f t="shared" ca="1" si="5"/>
        <v>0</v>
      </c>
    </row>
    <row r="38" spans="2:15" x14ac:dyDescent="0.2">
      <c r="B38" s="71">
        <f>IF(B37="","",IF(MONTH(B37+1)&lt;&gt;MONTH(B37),"",B37+1))</f>
        <v>42216</v>
      </c>
      <c r="C38" s="72">
        <f t="shared" ca="1" si="6"/>
        <v>42216</v>
      </c>
      <c r="D38" s="73">
        <v>0.75</v>
      </c>
      <c r="E38" s="82">
        <v>0.875</v>
      </c>
      <c r="F38" s="73">
        <v>0.91666666666666663</v>
      </c>
      <c r="G38" s="82">
        <v>9.930555555555555E-2</v>
      </c>
      <c r="H38" s="74">
        <f t="shared" si="0"/>
        <v>0.12500000000000003</v>
      </c>
      <c r="I38" s="74">
        <f t="shared" si="1"/>
        <v>0.18263888888888891</v>
      </c>
      <c r="J38" s="74">
        <f t="shared" si="7"/>
        <v>2.6091269841269832E-2</v>
      </c>
      <c r="K38" s="74">
        <f t="shared" si="8"/>
        <v>0.20873015873015874</v>
      </c>
      <c r="L38" s="75">
        <f t="shared" si="2"/>
        <v>0.33373015873015877</v>
      </c>
      <c r="M38" s="76">
        <f t="shared" ca="1" si="3"/>
        <v>0.33333333333333331</v>
      </c>
      <c r="N38" s="75">
        <f t="shared" ca="1" si="4"/>
        <v>3.9682539682545093E-4</v>
      </c>
      <c r="O38" s="77">
        <f t="shared" ca="1" si="5"/>
        <v>0</v>
      </c>
    </row>
    <row r="39" spans="2:15" x14ac:dyDescent="0.2">
      <c r="B39" s="101" t="s">
        <v>47</v>
      </c>
      <c r="C39" s="101" t="s">
        <v>46</v>
      </c>
      <c r="D39" s="101" t="s">
        <v>40</v>
      </c>
      <c r="E39" s="101" t="s">
        <v>41</v>
      </c>
      <c r="F39" s="101" t="s">
        <v>43</v>
      </c>
      <c r="G39" s="101" t="s">
        <v>44</v>
      </c>
      <c r="H39" s="101" t="s">
        <v>45</v>
      </c>
      <c r="I39" s="101" t="s">
        <v>54</v>
      </c>
      <c r="J39" s="103" t="s">
        <v>48</v>
      </c>
      <c r="K39" s="104">
        <f>SUM(K8:K38)</f>
        <v>7.0452380952380951</v>
      </c>
      <c r="L39" s="104">
        <f>SUM(L8:L38)</f>
        <v>14.100793650793648</v>
      </c>
      <c r="M39" s="105" t="s">
        <v>48</v>
      </c>
      <c r="N39" s="104">
        <f ca="1">SUM(N8:N38)</f>
        <v>3.8210317460317453</v>
      </c>
      <c r="O39" s="104">
        <f ca="1">SUM(O8:O38)</f>
        <v>1.9464285714285712</v>
      </c>
    </row>
    <row r="40" spans="2:15" x14ac:dyDescent="0.2">
      <c r="B40" s="106">
        <f>B8</f>
        <v>42186</v>
      </c>
      <c r="C40" s="106">
        <f>DATE(YEAR(B8),MONTH(B8)+1,0)</f>
        <v>42216</v>
      </c>
      <c r="D40" s="107">
        <f ca="1">COUNTIF(C8:C38,"feriado")</f>
        <v>0</v>
      </c>
      <c r="E40" s="108">
        <f ca="1">SUMPRODUCT((WEEKDAY(ROW(INDIRECT($B40&amp;":"&amp;$C40)))=1)*(COUNTIF(fer,ROW(INDIRECT($B40&amp;":"&amp;$C40)))=0))</f>
        <v>4</v>
      </c>
      <c r="F40" s="108">
        <f>DAY(C40)</f>
        <v>31</v>
      </c>
      <c r="G40" s="108">
        <f ca="1">F40-H40</f>
        <v>27</v>
      </c>
      <c r="H40" s="108">
        <f ca="1">D40+E40</f>
        <v>4</v>
      </c>
      <c r="I40" s="113" t="str">
        <f ca="1">G40&amp;"/"&amp;H40</f>
        <v>27/4</v>
      </c>
      <c r="J40" s="103" t="s">
        <v>49</v>
      </c>
      <c r="K40" s="109">
        <f>K39*24</f>
        <v>169.08571428571429</v>
      </c>
      <c r="L40" s="109">
        <f>L39*24</f>
        <v>338.41904761904755</v>
      </c>
      <c r="M40" s="110" t="s">
        <v>49</v>
      </c>
      <c r="N40" s="109">
        <f ca="1">N39*24</f>
        <v>91.704761904761881</v>
      </c>
      <c r="O40" s="109">
        <f ca="1">O39*24</f>
        <v>46.714285714285708</v>
      </c>
    </row>
    <row r="41" spans="2:15" x14ac:dyDescent="0.2">
      <c r="B41" s="103"/>
      <c r="C41" s="111"/>
      <c r="D41" s="111"/>
      <c r="E41" s="111"/>
      <c r="F41" s="111"/>
      <c r="G41" s="111"/>
      <c r="H41" s="111"/>
      <c r="I41" s="111"/>
      <c r="J41" s="103" t="s">
        <v>50</v>
      </c>
      <c r="K41" s="109">
        <f ca="1">K40/$G$40*$H$40</f>
        <v>25.049735449735451</v>
      </c>
      <c r="L41" s="103"/>
      <c r="M41" s="112" t="s">
        <v>50</v>
      </c>
      <c r="N41" s="109">
        <f ca="1">N40/$G$40*$H$40</f>
        <v>13.585890652557316</v>
      </c>
      <c r="O41" s="109">
        <f ca="1">O40/$G$40*$H$40</f>
        <v>6.92063492063492</v>
      </c>
    </row>
    <row r="44" spans="2:15" ht="18.75" x14ac:dyDescent="0.2">
      <c r="G44" s="1"/>
      <c r="H44" s="1"/>
      <c r="I44" s="1"/>
      <c r="J44" s="1"/>
      <c r="K44" s="1"/>
    </row>
  </sheetData>
  <sheetProtection algorithmName="SHA-512" hashValue="Zy0+usqvVt7jTCYITJjYki6BTArgCBpDUJr6UBX3Wfan+3OkLIrgiSpjylSwo3POuwGl6XLJjl1s8DGDpSJTPg==" saltValue="bYo639SjmF3qVNmUMRH3Gw==" spinCount="100000" sheet="1" objects="1" scenarios="1"/>
  <mergeCells count="2">
    <mergeCell ref="J2:J3"/>
    <mergeCell ref="V7:W7"/>
  </mergeCells>
  <conditionalFormatting sqref="S30">
    <cfRule type="expression" dxfId="42" priority="7">
      <formula>WEEKDAY($B$8,2)=1</formula>
    </cfRule>
  </conditionalFormatting>
  <conditionalFormatting sqref="H8:O38">
    <cfRule type="expression" dxfId="41" priority="5">
      <formula>WEEKDAY($B8,2)=7</formula>
    </cfRule>
    <cfRule type="expression" dxfId="40" priority="6">
      <formula>COUNTIF(fer,$B8)&gt;0</formula>
    </cfRule>
  </conditionalFormatting>
  <conditionalFormatting sqref="B8:C38">
    <cfRule type="expression" dxfId="39" priority="3">
      <formula>WEEKDAY($B8,2)=7</formula>
    </cfRule>
    <cfRule type="expression" dxfId="38" priority="4">
      <formula>COUNTIF(fer,$B8)&gt;0</formula>
    </cfRule>
  </conditionalFormatting>
  <conditionalFormatting sqref="D8:G38">
    <cfRule type="expression" dxfId="37" priority="1">
      <formula>WEEKDAY($B8,2)=7</formula>
    </cfRule>
    <cfRule type="expression" dxfId="36" priority="2">
      <formula>COUNTIF(fer,$B8)&gt;0</formula>
    </cfRule>
  </conditionalFormatting>
  <pageMargins left="0.75" right="0.75" top="1" bottom="1" header="0.49212598499999999" footer="0.49212598499999999"/>
  <pageSetup paperSize="9" scale="84" orientation="landscape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2:W44"/>
  <sheetViews>
    <sheetView showGridLines="0" zoomScaleNormal="100" workbookViewId="0">
      <selection activeCell="V32" sqref="V32"/>
    </sheetView>
  </sheetViews>
  <sheetFormatPr defaultRowHeight="12.75" x14ac:dyDescent="0.2"/>
  <cols>
    <col min="1" max="1" width="5.7109375" customWidth="1"/>
    <col min="2" max="2" width="12.140625" customWidth="1"/>
    <col min="3" max="3" width="13.85546875" customWidth="1"/>
    <col min="4" max="7" width="9.42578125" bestFit="1" customWidth="1"/>
    <col min="8" max="11" width="9.42578125" customWidth="1"/>
    <col min="12" max="14" width="11.28515625" customWidth="1"/>
    <col min="16" max="19" width="6.7109375" customWidth="1"/>
    <col min="20" max="20" width="10.140625" bestFit="1" customWidth="1"/>
    <col min="22" max="22" width="12" customWidth="1"/>
    <col min="23" max="23" width="26.85546875" customWidth="1"/>
  </cols>
  <sheetData>
    <row r="2" spans="1:23" ht="12.75" customHeight="1" x14ac:dyDescent="0.2">
      <c r="B2" s="53" t="s">
        <v>38</v>
      </c>
      <c r="C2" s="83">
        <v>2015</v>
      </c>
      <c r="G2" s="2" t="s">
        <v>7</v>
      </c>
      <c r="H2" s="84">
        <v>0.33333333333333331</v>
      </c>
      <c r="I2" s="2"/>
      <c r="J2" s="129" t="s">
        <v>37</v>
      </c>
      <c r="K2" s="84">
        <v>0.91666666666666663</v>
      </c>
    </row>
    <row r="3" spans="1:23" x14ac:dyDescent="0.2">
      <c r="B3" s="53" t="s">
        <v>39</v>
      </c>
      <c r="C3" s="83">
        <v>8</v>
      </c>
      <c r="G3" s="3" t="s">
        <v>9</v>
      </c>
      <c r="H3" s="84">
        <v>0.16666666666666666</v>
      </c>
      <c r="I3" s="3"/>
      <c r="J3" s="130"/>
      <c r="K3" s="84">
        <v>0.20833333333333334</v>
      </c>
    </row>
    <row r="7" spans="1:23" ht="25.5" x14ac:dyDescent="0.2">
      <c r="B7" s="91" t="s">
        <v>0</v>
      </c>
      <c r="C7" s="91" t="s">
        <v>1</v>
      </c>
      <c r="D7" s="91" t="s">
        <v>2</v>
      </c>
      <c r="E7" s="91" t="s">
        <v>3</v>
      </c>
      <c r="F7" s="91" t="s">
        <v>2</v>
      </c>
      <c r="G7" s="91" t="s">
        <v>3</v>
      </c>
      <c r="H7" s="91" t="s">
        <v>34</v>
      </c>
      <c r="I7" s="91" t="s">
        <v>53</v>
      </c>
      <c r="J7" s="91" t="s">
        <v>35</v>
      </c>
      <c r="K7" s="91" t="s">
        <v>36</v>
      </c>
      <c r="L7" s="91" t="s">
        <v>4</v>
      </c>
      <c r="M7" s="91" t="s">
        <v>5</v>
      </c>
      <c r="N7" s="91" t="s">
        <v>6</v>
      </c>
      <c r="O7" s="91" t="s">
        <v>20</v>
      </c>
      <c r="P7" s="9"/>
      <c r="Q7" s="10"/>
      <c r="R7" s="10"/>
      <c r="S7" s="10"/>
      <c r="T7" s="6"/>
      <c r="V7" s="134"/>
      <c r="W7" s="135"/>
    </row>
    <row r="8" spans="1:23" ht="12.75" customHeight="1" x14ac:dyDescent="0.2">
      <c r="B8" s="56">
        <f>DATE(C2,C3,1)</f>
        <v>42217</v>
      </c>
      <c r="C8" s="57">
        <f ca="1">IF(B8="","",IF(COUNTIF(fer,B8)&gt;0,"feriado",B8))</f>
        <v>42217</v>
      </c>
      <c r="D8" s="85">
        <v>0.625</v>
      </c>
      <c r="E8" s="86">
        <v>0.79166666666666663</v>
      </c>
      <c r="F8" s="85">
        <v>0.83333333333333337</v>
      </c>
      <c r="G8" s="86">
        <v>1</v>
      </c>
      <c r="H8" s="59">
        <f t="shared" ref="H8:H38" si="0">IF(B8="","",L8-K8)</f>
        <v>0.24999999999999989</v>
      </c>
      <c r="I8" s="59">
        <f t="shared" ref="I8:I38" si="1">IF(B8="","",MAX(ININOT,MIN(FIMNOT+1,E8+(D8&gt;E8)))-MAX(ININOT,D8)+(MIN(FIMNOT,E8+(D8&gt;E8))-MIN(FIMNOT,D8))+MAX(ININOT,MIN(FIMNOT+1,G8+(F8&gt;G8)))-MAX(ININOT,F8)+(MIN(FIMNOT,G8+(F8&gt;G8))-MIN(FIMNOT,F8)))</f>
        <v>8.333333333333337E-2</v>
      </c>
      <c r="J8" s="59">
        <f>IF(B8="","",(I8/7*8)-I8)</f>
        <v>1.1904761904761904E-2</v>
      </c>
      <c r="K8" s="59">
        <f>IF(B8="","",I8+J8)</f>
        <v>9.5238095238095274E-2</v>
      </c>
      <c r="L8" s="60">
        <f t="shared" ref="L8:L38" si="2">IF(B8="","",MOD((E8-D8)+(G8-F8),1)+J8)</f>
        <v>0.34523809523809518</v>
      </c>
      <c r="M8" s="61">
        <f t="shared" ref="M8:M38" ca="1" si="3">IF(B8="","",IF(OR(COUNTIF(fer,B8)&gt;0,WEEKDAY(B8)=1),0,IF(WEEKDAY(B8)=7,MIN($H$3,L8),MIN($H$2,L8))))</f>
        <v>0.16666666666666666</v>
      </c>
      <c r="N8" s="60">
        <f t="shared" ref="N8:N38" ca="1" si="4">IF(B8="","",IF(M8=0,0,IF(WEEKDAY(B8)=7,MAX(0,L8-$H$3),MAX(0,L8-$H$2))))</f>
        <v>0.17857142857142852</v>
      </c>
      <c r="O8" s="62">
        <f t="shared" ref="O8:O38" ca="1" si="5">IF(B8="","",IF(M8=0,L8,0))</f>
        <v>0</v>
      </c>
      <c r="T8" s="13"/>
      <c r="V8" s="14"/>
      <c r="W8" s="11"/>
    </row>
    <row r="9" spans="1:23" ht="12.75" customHeight="1" x14ac:dyDescent="0.2">
      <c r="B9" s="63">
        <f>B8+1</f>
        <v>42218</v>
      </c>
      <c r="C9" s="64">
        <f t="shared" ref="C9:C38" ca="1" si="6">IF(B9="","",IF(COUNTIF(fer,B9)&gt;0,"feriado",B9))</f>
        <v>42218</v>
      </c>
      <c r="D9" s="87">
        <v>0.625</v>
      </c>
      <c r="E9" s="88">
        <v>0.79166666666666663</v>
      </c>
      <c r="F9" s="87">
        <v>0.83333333333333337</v>
      </c>
      <c r="G9" s="88">
        <v>4.1666666666666664E-2</v>
      </c>
      <c r="H9" s="66">
        <f t="shared" si="0"/>
        <v>0.24999999999999981</v>
      </c>
      <c r="I9" s="66">
        <f t="shared" si="1"/>
        <v>0.12500000000000011</v>
      </c>
      <c r="J9" s="66">
        <f t="shared" ref="J9:J38" si="7">IF(B9="","",(I9/7*8)-I9)</f>
        <v>1.7857142857142877E-2</v>
      </c>
      <c r="K9" s="66">
        <f t="shared" ref="K9:K38" si="8">IF(B9="","",I9+J9)</f>
        <v>0.14285714285714299</v>
      </c>
      <c r="L9" s="67">
        <f t="shared" si="2"/>
        <v>0.39285714285714279</v>
      </c>
      <c r="M9" s="68">
        <f t="shared" ca="1" si="3"/>
        <v>0</v>
      </c>
      <c r="N9" s="67">
        <f t="shared" ca="1" si="4"/>
        <v>0</v>
      </c>
      <c r="O9" s="69">
        <f t="shared" ca="1" si="5"/>
        <v>0.39285714285714279</v>
      </c>
      <c r="V9" s="14"/>
      <c r="W9" s="11"/>
    </row>
    <row r="10" spans="1:23" x14ac:dyDescent="0.2">
      <c r="B10" s="63">
        <f>B9+1</f>
        <v>42219</v>
      </c>
      <c r="C10" s="64">
        <f t="shared" ca="1" si="6"/>
        <v>42219</v>
      </c>
      <c r="D10" s="87">
        <v>0.625</v>
      </c>
      <c r="E10" s="88">
        <v>0.79166666666666663</v>
      </c>
      <c r="F10" s="87">
        <v>0.83333333333333337</v>
      </c>
      <c r="G10" s="88">
        <v>5.2083333333333336E-2</v>
      </c>
      <c r="H10" s="66">
        <f t="shared" si="0"/>
        <v>0.25</v>
      </c>
      <c r="I10" s="66">
        <f t="shared" si="1"/>
        <v>0.13541666666666663</v>
      </c>
      <c r="J10" s="66">
        <f t="shared" si="7"/>
        <v>1.9345238095238082E-2</v>
      </c>
      <c r="K10" s="66">
        <f t="shared" si="8"/>
        <v>0.15476190476190471</v>
      </c>
      <c r="L10" s="67">
        <f t="shared" si="2"/>
        <v>0.40476190476190471</v>
      </c>
      <c r="M10" s="68">
        <f t="shared" ca="1" si="3"/>
        <v>0.33333333333333331</v>
      </c>
      <c r="N10" s="67">
        <f t="shared" ca="1" si="4"/>
        <v>7.1428571428571397E-2</v>
      </c>
      <c r="O10" s="69">
        <f t="shared" ca="1" si="5"/>
        <v>0</v>
      </c>
      <c r="V10" s="14"/>
      <c r="W10" s="11"/>
    </row>
    <row r="11" spans="1:23" x14ac:dyDescent="0.2">
      <c r="B11" s="63">
        <f>B10+1</f>
        <v>42220</v>
      </c>
      <c r="C11" s="64">
        <f t="shared" ca="1" si="6"/>
        <v>42220</v>
      </c>
      <c r="D11" s="87">
        <v>0.625</v>
      </c>
      <c r="E11" s="88">
        <v>0.79166666666666663</v>
      </c>
      <c r="F11" s="87">
        <v>0.83333333333333337</v>
      </c>
      <c r="G11" s="88">
        <v>8.3333333333333329E-2</v>
      </c>
      <c r="H11" s="66">
        <f t="shared" si="0"/>
        <v>0.25</v>
      </c>
      <c r="I11" s="66">
        <f t="shared" si="1"/>
        <v>0.16666666666666663</v>
      </c>
      <c r="J11" s="66">
        <f t="shared" si="7"/>
        <v>2.3809523809523808E-2</v>
      </c>
      <c r="K11" s="66">
        <f t="shared" si="8"/>
        <v>0.19047619047619044</v>
      </c>
      <c r="L11" s="67">
        <f t="shared" si="2"/>
        <v>0.44047619047619047</v>
      </c>
      <c r="M11" s="68">
        <f t="shared" ca="1" si="3"/>
        <v>0.33333333333333331</v>
      </c>
      <c r="N11" s="67">
        <f t="shared" ca="1" si="4"/>
        <v>0.10714285714285715</v>
      </c>
      <c r="O11" s="69">
        <f t="shared" ca="1" si="5"/>
        <v>0</v>
      </c>
      <c r="V11" s="14"/>
      <c r="W11" s="11"/>
    </row>
    <row r="12" spans="1:23" x14ac:dyDescent="0.2">
      <c r="B12" s="63">
        <f>B11+1</f>
        <v>42221</v>
      </c>
      <c r="C12" s="64">
        <f t="shared" ca="1" si="6"/>
        <v>42221</v>
      </c>
      <c r="D12" s="87">
        <v>0.625</v>
      </c>
      <c r="E12" s="88">
        <v>0.79166666666666663</v>
      </c>
      <c r="F12" s="87">
        <v>0.83333333333333337</v>
      </c>
      <c r="G12" s="88">
        <v>0.11458333333333333</v>
      </c>
      <c r="H12" s="66">
        <f t="shared" si="0"/>
        <v>0.25</v>
      </c>
      <c r="I12" s="66">
        <f t="shared" si="1"/>
        <v>0.19791666666666663</v>
      </c>
      <c r="J12" s="66">
        <f t="shared" si="7"/>
        <v>2.8273809523809507E-2</v>
      </c>
      <c r="K12" s="66">
        <f t="shared" si="8"/>
        <v>0.22619047619047614</v>
      </c>
      <c r="L12" s="67">
        <f t="shared" si="2"/>
        <v>0.47619047619047616</v>
      </c>
      <c r="M12" s="68">
        <f t="shared" ca="1" si="3"/>
        <v>0.33333333333333331</v>
      </c>
      <c r="N12" s="67">
        <f t="shared" ca="1" si="4"/>
        <v>0.14285714285714285</v>
      </c>
      <c r="O12" s="69">
        <f t="shared" ca="1" si="5"/>
        <v>0</v>
      </c>
      <c r="V12" s="14"/>
      <c r="W12" s="11"/>
    </row>
    <row r="13" spans="1:23" x14ac:dyDescent="0.2">
      <c r="B13" s="63">
        <f t="shared" ref="B13:B35" si="9">B12+1</f>
        <v>42222</v>
      </c>
      <c r="C13" s="64">
        <f t="shared" ca="1" si="6"/>
        <v>42222</v>
      </c>
      <c r="D13" s="87">
        <v>0.625</v>
      </c>
      <c r="E13" s="88">
        <v>0.79166666666666663</v>
      </c>
      <c r="F13" s="87">
        <v>0.83333333333333337</v>
      </c>
      <c r="G13" s="88">
        <v>0.125</v>
      </c>
      <c r="H13" s="66">
        <f t="shared" si="0"/>
        <v>0.24999999999999989</v>
      </c>
      <c r="I13" s="66">
        <f t="shared" si="1"/>
        <v>0.20833333333333337</v>
      </c>
      <c r="J13" s="66">
        <f t="shared" si="7"/>
        <v>2.9761904761904767E-2</v>
      </c>
      <c r="K13" s="66">
        <f t="shared" si="8"/>
        <v>0.23809523809523814</v>
      </c>
      <c r="L13" s="67">
        <f t="shared" si="2"/>
        <v>0.48809523809523803</v>
      </c>
      <c r="M13" s="68">
        <f t="shared" ca="1" si="3"/>
        <v>0.33333333333333331</v>
      </c>
      <c r="N13" s="67">
        <f t="shared" ca="1" si="4"/>
        <v>0.15476190476190471</v>
      </c>
      <c r="O13" s="69">
        <f t="shared" ca="1" si="5"/>
        <v>0</v>
      </c>
      <c r="V13" s="14"/>
      <c r="W13" s="11"/>
    </row>
    <row r="14" spans="1:23" x14ac:dyDescent="0.2">
      <c r="B14" s="63">
        <f t="shared" si="9"/>
        <v>42223</v>
      </c>
      <c r="C14" s="64">
        <f t="shared" ca="1" si="6"/>
        <v>42223</v>
      </c>
      <c r="D14" s="87">
        <v>0.625</v>
      </c>
      <c r="E14" s="88">
        <v>0.79166666666666663</v>
      </c>
      <c r="F14" s="87">
        <v>0.83333333333333337</v>
      </c>
      <c r="G14" s="88">
        <v>0.13194444444444445</v>
      </c>
      <c r="H14" s="66">
        <f t="shared" si="0"/>
        <v>0.24999999999999989</v>
      </c>
      <c r="I14" s="66">
        <f t="shared" si="1"/>
        <v>0.21527777777777779</v>
      </c>
      <c r="J14" s="66">
        <f t="shared" si="7"/>
        <v>3.0753968253968256E-2</v>
      </c>
      <c r="K14" s="66">
        <f t="shared" si="8"/>
        <v>0.24603174603174605</v>
      </c>
      <c r="L14" s="67">
        <f t="shared" si="2"/>
        <v>0.49603174603174593</v>
      </c>
      <c r="M14" s="68">
        <f t="shared" ca="1" si="3"/>
        <v>0.33333333333333331</v>
      </c>
      <c r="N14" s="67">
        <f t="shared" ca="1" si="4"/>
        <v>0.16269841269841262</v>
      </c>
      <c r="O14" s="69">
        <f t="shared" ca="1" si="5"/>
        <v>0</v>
      </c>
      <c r="V14" s="14"/>
      <c r="W14" s="11"/>
    </row>
    <row r="15" spans="1:23" x14ac:dyDescent="0.2">
      <c r="B15" s="63">
        <f t="shared" si="9"/>
        <v>42224</v>
      </c>
      <c r="C15" s="64">
        <f t="shared" ca="1" si="6"/>
        <v>42224</v>
      </c>
      <c r="D15" s="87">
        <v>0.625</v>
      </c>
      <c r="E15" s="88">
        <v>0.79166666666666663</v>
      </c>
      <c r="F15" s="87">
        <v>0.83333333333333337</v>
      </c>
      <c r="G15" s="88">
        <v>0.16666666666666666</v>
      </c>
      <c r="H15" s="66">
        <f t="shared" si="0"/>
        <v>0.24999999999999972</v>
      </c>
      <c r="I15" s="66">
        <f t="shared" si="1"/>
        <v>0.25000000000000011</v>
      </c>
      <c r="J15" s="66">
        <f t="shared" si="7"/>
        <v>3.5714285714285754E-2</v>
      </c>
      <c r="K15" s="66">
        <f t="shared" si="8"/>
        <v>0.28571428571428586</v>
      </c>
      <c r="L15" s="67">
        <f t="shared" si="2"/>
        <v>0.53571428571428559</v>
      </c>
      <c r="M15" s="68">
        <f t="shared" ca="1" si="3"/>
        <v>0.16666666666666666</v>
      </c>
      <c r="N15" s="67">
        <f t="shared" ca="1" si="4"/>
        <v>0.36904761904761896</v>
      </c>
      <c r="O15" s="69">
        <f t="shared" ca="1" si="5"/>
        <v>0</v>
      </c>
      <c r="V15" s="14"/>
      <c r="W15" s="11"/>
    </row>
    <row r="16" spans="1:23" x14ac:dyDescent="0.2">
      <c r="A16" s="4"/>
      <c r="B16" s="63">
        <f t="shared" si="9"/>
        <v>42225</v>
      </c>
      <c r="C16" s="64">
        <f t="shared" ca="1" si="6"/>
        <v>42225</v>
      </c>
      <c r="D16" s="87">
        <v>0.625</v>
      </c>
      <c r="E16" s="88">
        <v>0.79166666666666663</v>
      </c>
      <c r="F16" s="87">
        <v>0.83333333333333337</v>
      </c>
      <c r="G16" s="88">
        <v>0.1875</v>
      </c>
      <c r="H16" s="66">
        <f t="shared" si="0"/>
        <v>0.24999999999999994</v>
      </c>
      <c r="I16" s="66">
        <f t="shared" si="1"/>
        <v>0.27083333333333337</v>
      </c>
      <c r="J16" s="66">
        <f t="shared" si="7"/>
        <v>3.869047619047622E-2</v>
      </c>
      <c r="K16" s="66">
        <f t="shared" si="8"/>
        <v>0.30952380952380959</v>
      </c>
      <c r="L16" s="67">
        <f t="shared" si="2"/>
        <v>0.55952380952380953</v>
      </c>
      <c r="M16" s="68">
        <f t="shared" ca="1" si="3"/>
        <v>0</v>
      </c>
      <c r="N16" s="67">
        <f t="shared" ca="1" si="4"/>
        <v>0</v>
      </c>
      <c r="O16" s="69">
        <f t="shared" ca="1" si="5"/>
        <v>0.55952380952380953</v>
      </c>
      <c r="V16" s="14"/>
      <c r="W16" s="11"/>
    </row>
    <row r="17" spans="1:23" x14ac:dyDescent="0.2">
      <c r="B17" s="63">
        <f t="shared" si="9"/>
        <v>42226</v>
      </c>
      <c r="C17" s="64">
        <f t="shared" ca="1" si="6"/>
        <v>42226</v>
      </c>
      <c r="D17" s="87">
        <v>0.625</v>
      </c>
      <c r="E17" s="88">
        <v>0.79166666666666663</v>
      </c>
      <c r="F17" s="87">
        <v>0.83333333333333337</v>
      </c>
      <c r="G17" s="88">
        <v>0.20694444444444446</v>
      </c>
      <c r="H17" s="66">
        <f t="shared" si="0"/>
        <v>0.24999999999999994</v>
      </c>
      <c r="I17" s="66">
        <f t="shared" si="1"/>
        <v>0.29027777777777775</v>
      </c>
      <c r="J17" s="66">
        <f t="shared" si="7"/>
        <v>4.1468253968253987E-2</v>
      </c>
      <c r="K17" s="66">
        <f t="shared" si="8"/>
        <v>0.33174603174603173</v>
      </c>
      <c r="L17" s="67">
        <f t="shared" si="2"/>
        <v>0.58174603174603168</v>
      </c>
      <c r="M17" s="68">
        <f t="shared" ca="1" si="3"/>
        <v>0.33333333333333331</v>
      </c>
      <c r="N17" s="67">
        <f t="shared" ca="1" si="4"/>
        <v>0.24841269841269836</v>
      </c>
      <c r="O17" s="69">
        <f t="shared" ca="1" si="5"/>
        <v>0</v>
      </c>
      <c r="V17" s="14"/>
      <c r="W17" s="11"/>
    </row>
    <row r="18" spans="1:23" x14ac:dyDescent="0.2">
      <c r="A18" s="4"/>
      <c r="B18" s="63">
        <f t="shared" si="9"/>
        <v>42227</v>
      </c>
      <c r="C18" s="64">
        <f t="shared" ca="1" si="6"/>
        <v>42227</v>
      </c>
      <c r="D18" s="87">
        <v>0.625</v>
      </c>
      <c r="E18" s="88">
        <v>0.79166666666666663</v>
      </c>
      <c r="F18" s="87">
        <v>0.83333333333333337</v>
      </c>
      <c r="G18" s="88">
        <v>0.2076388888888889</v>
      </c>
      <c r="H18" s="66">
        <f t="shared" si="0"/>
        <v>0.24999999999999983</v>
      </c>
      <c r="I18" s="66">
        <f t="shared" si="1"/>
        <v>0.2909722222222223</v>
      </c>
      <c r="J18" s="66">
        <f t="shared" si="7"/>
        <v>4.1567460317460336E-2</v>
      </c>
      <c r="K18" s="66">
        <f t="shared" si="8"/>
        <v>0.33253968253968264</v>
      </c>
      <c r="L18" s="67">
        <f t="shared" si="2"/>
        <v>0.58253968253968247</v>
      </c>
      <c r="M18" s="68">
        <f t="shared" ca="1" si="3"/>
        <v>0.33333333333333331</v>
      </c>
      <c r="N18" s="67">
        <f t="shared" ca="1" si="4"/>
        <v>0.24920634920634915</v>
      </c>
      <c r="O18" s="69">
        <f t="shared" ca="1" si="5"/>
        <v>0</v>
      </c>
      <c r="V18" s="14"/>
      <c r="W18" s="11"/>
    </row>
    <row r="19" spans="1:23" x14ac:dyDescent="0.2">
      <c r="B19" s="63">
        <f t="shared" si="9"/>
        <v>42228</v>
      </c>
      <c r="C19" s="64">
        <f t="shared" ca="1" si="6"/>
        <v>42228</v>
      </c>
      <c r="D19" s="87">
        <v>0.625</v>
      </c>
      <c r="E19" s="88">
        <v>0.79166666666666663</v>
      </c>
      <c r="F19" s="87">
        <v>0.83333333333333337</v>
      </c>
      <c r="G19" s="88">
        <v>0.20833333333333334</v>
      </c>
      <c r="H19" s="66">
        <f t="shared" si="0"/>
        <v>0.24999999999999994</v>
      </c>
      <c r="I19" s="66">
        <f t="shared" si="1"/>
        <v>0.29166666666666663</v>
      </c>
      <c r="J19" s="66">
        <f t="shared" si="7"/>
        <v>4.1666666666666685E-2</v>
      </c>
      <c r="K19" s="66">
        <f t="shared" si="8"/>
        <v>0.33333333333333331</v>
      </c>
      <c r="L19" s="67">
        <f t="shared" si="2"/>
        <v>0.58333333333333326</v>
      </c>
      <c r="M19" s="68">
        <f t="shared" ca="1" si="3"/>
        <v>0.33333333333333331</v>
      </c>
      <c r="N19" s="67">
        <f t="shared" ca="1" si="4"/>
        <v>0.24999999999999994</v>
      </c>
      <c r="O19" s="69">
        <f t="shared" ca="1" si="5"/>
        <v>0</v>
      </c>
      <c r="V19" s="14"/>
      <c r="W19" s="15"/>
    </row>
    <row r="20" spans="1:23" x14ac:dyDescent="0.2">
      <c r="B20" s="63">
        <f t="shared" si="9"/>
        <v>42229</v>
      </c>
      <c r="C20" s="64">
        <f t="shared" ca="1" si="6"/>
        <v>42229</v>
      </c>
      <c r="D20" s="87">
        <v>0.625</v>
      </c>
      <c r="E20" s="88">
        <v>0.79166666666666663</v>
      </c>
      <c r="F20" s="87">
        <v>0.83333333333333337</v>
      </c>
      <c r="G20" s="88">
        <v>0.20902777777777778</v>
      </c>
      <c r="H20" s="66">
        <f t="shared" si="0"/>
        <v>0.2506944444444445</v>
      </c>
      <c r="I20" s="66">
        <f t="shared" si="1"/>
        <v>0.29166666666666663</v>
      </c>
      <c r="J20" s="66">
        <f t="shared" si="7"/>
        <v>4.1666666666666685E-2</v>
      </c>
      <c r="K20" s="66">
        <f t="shared" si="8"/>
        <v>0.33333333333333331</v>
      </c>
      <c r="L20" s="67">
        <f t="shared" si="2"/>
        <v>0.58402777777777781</v>
      </c>
      <c r="M20" s="68">
        <f t="shared" ca="1" si="3"/>
        <v>0.33333333333333331</v>
      </c>
      <c r="N20" s="67">
        <f t="shared" ca="1" si="4"/>
        <v>0.2506944444444445</v>
      </c>
      <c r="O20" s="69">
        <f t="shared" ca="1" si="5"/>
        <v>0</v>
      </c>
      <c r="V20" s="14"/>
      <c r="W20" s="11"/>
    </row>
    <row r="21" spans="1:23" x14ac:dyDescent="0.2">
      <c r="B21" s="63">
        <f t="shared" si="9"/>
        <v>42230</v>
      </c>
      <c r="C21" s="64">
        <f t="shared" ca="1" si="6"/>
        <v>42230</v>
      </c>
      <c r="D21" s="87">
        <v>0.625</v>
      </c>
      <c r="E21" s="88">
        <v>0.79166666666666663</v>
      </c>
      <c r="F21" s="87">
        <v>0.83333333333333337</v>
      </c>
      <c r="G21" s="88">
        <v>0.20972222222222223</v>
      </c>
      <c r="H21" s="66">
        <f t="shared" si="0"/>
        <v>0.25138888888888883</v>
      </c>
      <c r="I21" s="66">
        <f t="shared" si="1"/>
        <v>0.29166666666666663</v>
      </c>
      <c r="J21" s="66">
        <f t="shared" si="7"/>
        <v>4.1666666666666685E-2</v>
      </c>
      <c r="K21" s="66">
        <f t="shared" si="8"/>
        <v>0.33333333333333331</v>
      </c>
      <c r="L21" s="67">
        <f t="shared" si="2"/>
        <v>0.58472222222222214</v>
      </c>
      <c r="M21" s="68">
        <f t="shared" ca="1" si="3"/>
        <v>0.33333333333333331</v>
      </c>
      <c r="N21" s="67">
        <f t="shared" ca="1" si="4"/>
        <v>0.25138888888888883</v>
      </c>
      <c r="O21" s="69">
        <f t="shared" ca="1" si="5"/>
        <v>0</v>
      </c>
    </row>
    <row r="22" spans="1:23" x14ac:dyDescent="0.2">
      <c r="B22" s="63">
        <f t="shared" si="9"/>
        <v>42231</v>
      </c>
      <c r="C22" s="64">
        <f t="shared" ca="1" si="6"/>
        <v>42231</v>
      </c>
      <c r="D22" s="87">
        <v>0.625</v>
      </c>
      <c r="E22" s="88">
        <v>0.79166666666666663</v>
      </c>
      <c r="F22" s="87">
        <v>0.83333333333333337</v>
      </c>
      <c r="G22" s="88">
        <v>0.25</v>
      </c>
      <c r="H22" s="66">
        <f t="shared" si="0"/>
        <v>0.29166666666666669</v>
      </c>
      <c r="I22" s="66">
        <f t="shared" si="1"/>
        <v>0.29166666666666663</v>
      </c>
      <c r="J22" s="66">
        <f t="shared" si="7"/>
        <v>4.1666666666666685E-2</v>
      </c>
      <c r="K22" s="66">
        <f t="shared" si="8"/>
        <v>0.33333333333333331</v>
      </c>
      <c r="L22" s="67">
        <f t="shared" si="2"/>
        <v>0.625</v>
      </c>
      <c r="M22" s="68">
        <f t="shared" ca="1" si="3"/>
        <v>0.16666666666666666</v>
      </c>
      <c r="N22" s="67">
        <f t="shared" ca="1" si="4"/>
        <v>0.45833333333333337</v>
      </c>
      <c r="O22" s="69">
        <f t="shared" ca="1" si="5"/>
        <v>0</v>
      </c>
    </row>
    <row r="23" spans="1:23" x14ac:dyDescent="0.2">
      <c r="B23" s="63">
        <f t="shared" si="9"/>
        <v>42232</v>
      </c>
      <c r="C23" s="64">
        <f t="shared" ca="1" si="6"/>
        <v>42232</v>
      </c>
      <c r="D23" s="87">
        <v>0.625</v>
      </c>
      <c r="E23" s="88">
        <v>0.79166666666666663</v>
      </c>
      <c r="F23" s="87">
        <v>0.83333333333333337</v>
      </c>
      <c r="G23" s="88">
        <v>0.29166666666666669</v>
      </c>
      <c r="H23" s="66">
        <f t="shared" si="0"/>
        <v>0.3333333333333332</v>
      </c>
      <c r="I23" s="66">
        <f t="shared" si="1"/>
        <v>0.29166666666666663</v>
      </c>
      <c r="J23" s="66">
        <f t="shared" si="7"/>
        <v>4.1666666666666685E-2</v>
      </c>
      <c r="K23" s="66">
        <f t="shared" si="8"/>
        <v>0.33333333333333331</v>
      </c>
      <c r="L23" s="67">
        <f t="shared" si="2"/>
        <v>0.66666666666666652</v>
      </c>
      <c r="M23" s="68">
        <f t="shared" ca="1" si="3"/>
        <v>0</v>
      </c>
      <c r="N23" s="67">
        <f t="shared" ca="1" si="4"/>
        <v>0</v>
      </c>
      <c r="O23" s="69">
        <f t="shared" ca="1" si="5"/>
        <v>0.66666666666666652</v>
      </c>
      <c r="V23" s="8"/>
      <c r="W23" s="7"/>
    </row>
    <row r="24" spans="1:23" x14ac:dyDescent="0.2">
      <c r="B24" s="63">
        <f t="shared" si="9"/>
        <v>42233</v>
      </c>
      <c r="C24" s="64">
        <f t="shared" ca="1" si="6"/>
        <v>42233</v>
      </c>
      <c r="D24" s="87">
        <v>0.91666666666666663</v>
      </c>
      <c r="E24" s="88">
        <v>0.125</v>
      </c>
      <c r="F24" s="87">
        <v>0.125</v>
      </c>
      <c r="G24" s="88">
        <v>0.20833333333333334</v>
      </c>
      <c r="H24" s="66">
        <f t="shared" si="0"/>
        <v>0</v>
      </c>
      <c r="I24" s="66">
        <f t="shared" si="1"/>
        <v>0.29166666666666674</v>
      </c>
      <c r="J24" s="66">
        <f t="shared" si="7"/>
        <v>4.1666666666666685E-2</v>
      </c>
      <c r="K24" s="66">
        <f t="shared" si="8"/>
        <v>0.33333333333333343</v>
      </c>
      <c r="L24" s="67">
        <f t="shared" si="2"/>
        <v>0.33333333333333343</v>
      </c>
      <c r="M24" s="68">
        <f t="shared" ca="1" si="3"/>
        <v>0.33333333333333331</v>
      </c>
      <c r="N24" s="67">
        <f t="shared" ca="1" si="4"/>
        <v>1.1102230246251565E-16</v>
      </c>
      <c r="O24" s="69">
        <f t="shared" ca="1" si="5"/>
        <v>0</v>
      </c>
    </row>
    <row r="25" spans="1:23" x14ac:dyDescent="0.2">
      <c r="B25" s="63">
        <f t="shared" si="9"/>
        <v>42234</v>
      </c>
      <c r="C25" s="64">
        <f t="shared" ca="1" si="6"/>
        <v>42234</v>
      </c>
      <c r="D25" s="87">
        <v>0</v>
      </c>
      <c r="E25" s="88">
        <v>0.125</v>
      </c>
      <c r="F25" s="87">
        <v>0.16666666666666666</v>
      </c>
      <c r="G25" s="88">
        <v>0.29166666666666669</v>
      </c>
      <c r="H25" s="66">
        <f t="shared" si="0"/>
        <v>8.3333333333333454E-2</v>
      </c>
      <c r="I25" s="66">
        <f t="shared" si="1"/>
        <v>0.16666666666666657</v>
      </c>
      <c r="J25" s="66">
        <f t="shared" si="7"/>
        <v>2.3809523809523808E-2</v>
      </c>
      <c r="K25" s="66">
        <f t="shared" si="8"/>
        <v>0.19047619047619038</v>
      </c>
      <c r="L25" s="67">
        <f t="shared" si="2"/>
        <v>0.27380952380952384</v>
      </c>
      <c r="M25" s="68">
        <f t="shared" ca="1" si="3"/>
        <v>0.27380952380952384</v>
      </c>
      <c r="N25" s="67">
        <f t="shared" ca="1" si="4"/>
        <v>0</v>
      </c>
      <c r="O25" s="69">
        <f t="shared" ca="1" si="5"/>
        <v>0</v>
      </c>
    </row>
    <row r="26" spans="1:23" x14ac:dyDescent="0.2">
      <c r="B26" s="63">
        <f t="shared" si="9"/>
        <v>42235</v>
      </c>
      <c r="C26" s="64">
        <f t="shared" ca="1" si="6"/>
        <v>42235</v>
      </c>
      <c r="D26" s="87">
        <v>4.1666666666666664E-2</v>
      </c>
      <c r="E26" s="88">
        <v>8.3333333333333329E-2</v>
      </c>
      <c r="F26" s="87">
        <v>0.125</v>
      </c>
      <c r="G26" s="88">
        <v>0.41666666666666669</v>
      </c>
      <c r="H26" s="66">
        <f t="shared" si="0"/>
        <v>0.2083333333333334</v>
      </c>
      <c r="I26" s="66">
        <f t="shared" si="1"/>
        <v>0.12499999999999997</v>
      </c>
      <c r="J26" s="66">
        <f t="shared" si="7"/>
        <v>1.7857142857142849E-2</v>
      </c>
      <c r="K26" s="66">
        <f t="shared" si="8"/>
        <v>0.14285714285714282</v>
      </c>
      <c r="L26" s="67">
        <f t="shared" si="2"/>
        <v>0.35119047619047622</v>
      </c>
      <c r="M26" s="68">
        <f t="shared" ca="1" si="3"/>
        <v>0.33333333333333331</v>
      </c>
      <c r="N26" s="67">
        <f t="shared" ca="1" si="4"/>
        <v>1.7857142857142905E-2</v>
      </c>
      <c r="O26" s="69">
        <f t="shared" ca="1" si="5"/>
        <v>0</v>
      </c>
    </row>
    <row r="27" spans="1:23" x14ac:dyDescent="0.2">
      <c r="B27" s="63">
        <f t="shared" si="9"/>
        <v>42236</v>
      </c>
      <c r="C27" s="64">
        <f t="shared" ca="1" si="6"/>
        <v>42236</v>
      </c>
      <c r="D27" s="87">
        <v>4.3749999999999997E-2</v>
      </c>
      <c r="E27" s="88">
        <v>8.6805555555555566E-2</v>
      </c>
      <c r="F27" s="87">
        <v>0.125</v>
      </c>
      <c r="G27" s="88">
        <v>0.41805555555555557</v>
      </c>
      <c r="H27" s="66">
        <f t="shared" si="0"/>
        <v>0.20972222222222228</v>
      </c>
      <c r="I27" s="66">
        <f t="shared" si="1"/>
        <v>0.12638888888888886</v>
      </c>
      <c r="J27" s="66">
        <f t="shared" si="7"/>
        <v>1.8055555555555547E-2</v>
      </c>
      <c r="K27" s="66">
        <f t="shared" si="8"/>
        <v>0.1444444444444444</v>
      </c>
      <c r="L27" s="67">
        <f t="shared" si="2"/>
        <v>0.35416666666666669</v>
      </c>
      <c r="M27" s="68">
        <f t="shared" ca="1" si="3"/>
        <v>0.33333333333333331</v>
      </c>
      <c r="N27" s="67">
        <f t="shared" ca="1" si="4"/>
        <v>2.083333333333337E-2</v>
      </c>
      <c r="O27" s="69">
        <f t="shared" ca="1" si="5"/>
        <v>0</v>
      </c>
    </row>
    <row r="28" spans="1:23" x14ac:dyDescent="0.2">
      <c r="B28" s="63">
        <f t="shared" si="9"/>
        <v>42237</v>
      </c>
      <c r="C28" s="64">
        <f t="shared" ca="1" si="6"/>
        <v>42237</v>
      </c>
      <c r="D28" s="87">
        <v>0.875</v>
      </c>
      <c r="E28" s="88">
        <v>0.25</v>
      </c>
      <c r="F28" s="87">
        <v>0.29166666666666669</v>
      </c>
      <c r="G28" s="88">
        <v>0.41666666666666669</v>
      </c>
      <c r="H28" s="66">
        <f t="shared" si="0"/>
        <v>0.20833333333333343</v>
      </c>
      <c r="I28" s="66">
        <f t="shared" si="1"/>
        <v>0.29166666666666663</v>
      </c>
      <c r="J28" s="66">
        <f t="shared" si="7"/>
        <v>4.1666666666666685E-2</v>
      </c>
      <c r="K28" s="66">
        <f t="shared" si="8"/>
        <v>0.33333333333333331</v>
      </c>
      <c r="L28" s="67">
        <f t="shared" si="2"/>
        <v>0.54166666666666674</v>
      </c>
      <c r="M28" s="68">
        <f t="shared" ca="1" si="3"/>
        <v>0.33333333333333331</v>
      </c>
      <c r="N28" s="67">
        <f t="shared" ca="1" si="4"/>
        <v>0.20833333333333343</v>
      </c>
      <c r="O28" s="69">
        <f t="shared" ca="1" si="5"/>
        <v>0</v>
      </c>
    </row>
    <row r="29" spans="1:23" x14ac:dyDescent="0.2">
      <c r="B29" s="63">
        <f t="shared" si="9"/>
        <v>42238</v>
      </c>
      <c r="C29" s="64">
        <f t="shared" ca="1" si="6"/>
        <v>42238</v>
      </c>
      <c r="D29" s="87">
        <v>0</v>
      </c>
      <c r="E29" s="88">
        <v>0.20833333333333334</v>
      </c>
      <c r="F29" s="87">
        <v>0.25</v>
      </c>
      <c r="G29" s="88">
        <v>0.4375</v>
      </c>
      <c r="H29" s="66">
        <f t="shared" si="0"/>
        <v>0.1875</v>
      </c>
      <c r="I29" s="66">
        <f t="shared" si="1"/>
        <v>0.20833333333333337</v>
      </c>
      <c r="J29" s="66">
        <f t="shared" si="7"/>
        <v>2.9761904761904767E-2</v>
      </c>
      <c r="K29" s="66">
        <f t="shared" si="8"/>
        <v>0.23809523809523814</v>
      </c>
      <c r="L29" s="67">
        <f t="shared" si="2"/>
        <v>0.42559523809523814</v>
      </c>
      <c r="M29" s="68">
        <f t="shared" ca="1" si="3"/>
        <v>0.16666666666666666</v>
      </c>
      <c r="N29" s="67">
        <f t="shared" ca="1" si="4"/>
        <v>0.25892857142857151</v>
      </c>
      <c r="O29" s="69">
        <f t="shared" ca="1" si="5"/>
        <v>0</v>
      </c>
    </row>
    <row r="30" spans="1:23" x14ac:dyDescent="0.2">
      <c r="B30" s="63">
        <f t="shared" si="9"/>
        <v>42239</v>
      </c>
      <c r="C30" s="64">
        <f t="shared" ca="1" si="6"/>
        <v>42239</v>
      </c>
      <c r="D30" s="87">
        <v>0</v>
      </c>
      <c r="E30" s="88">
        <v>0.25</v>
      </c>
      <c r="F30" s="87">
        <v>0.26041666666666669</v>
      </c>
      <c r="G30" s="88">
        <v>0.41666666666666669</v>
      </c>
      <c r="H30" s="66">
        <f t="shared" si="0"/>
        <v>0.19791666666666663</v>
      </c>
      <c r="I30" s="66">
        <f t="shared" si="1"/>
        <v>0.20833333333333337</v>
      </c>
      <c r="J30" s="66">
        <f t="shared" si="7"/>
        <v>2.9761904761904767E-2</v>
      </c>
      <c r="K30" s="66">
        <f t="shared" si="8"/>
        <v>0.23809523809523814</v>
      </c>
      <c r="L30" s="67">
        <f t="shared" si="2"/>
        <v>0.43601190476190477</v>
      </c>
      <c r="M30" s="68">
        <f t="shared" ca="1" si="3"/>
        <v>0</v>
      </c>
      <c r="N30" s="67">
        <f t="shared" ca="1" si="4"/>
        <v>0</v>
      </c>
      <c r="O30" s="69">
        <f t="shared" ca="1" si="5"/>
        <v>0.43601190476190477</v>
      </c>
    </row>
    <row r="31" spans="1:23" x14ac:dyDescent="0.2">
      <c r="B31" s="63">
        <f t="shared" si="9"/>
        <v>42240</v>
      </c>
      <c r="C31" s="64">
        <f ca="1">IF(B31="","",IF(COUNTIF(fer,B31)&gt;0,"feriado",B31))</f>
        <v>42240</v>
      </c>
      <c r="D31" s="87">
        <v>3.472222222222222E-3</v>
      </c>
      <c r="E31" s="88">
        <v>0.29166666666666669</v>
      </c>
      <c r="F31" s="87">
        <v>0.33333333333333331</v>
      </c>
      <c r="G31" s="88">
        <v>0.45833333333333331</v>
      </c>
      <c r="H31" s="66">
        <f t="shared" si="0"/>
        <v>0.2083333333333334</v>
      </c>
      <c r="I31" s="66">
        <f t="shared" si="1"/>
        <v>0.20486111111111105</v>
      </c>
      <c r="J31" s="66">
        <f t="shared" si="7"/>
        <v>2.9265873015872995E-2</v>
      </c>
      <c r="K31" s="66">
        <f t="shared" si="8"/>
        <v>0.23412698412698404</v>
      </c>
      <c r="L31" s="67">
        <f t="shared" si="2"/>
        <v>0.44246031746031744</v>
      </c>
      <c r="M31" s="68">
        <f t="shared" ca="1" si="3"/>
        <v>0.33333333333333331</v>
      </c>
      <c r="N31" s="67">
        <f t="shared" ca="1" si="4"/>
        <v>0.10912698412698413</v>
      </c>
      <c r="O31" s="69">
        <f t="shared" ca="1" si="5"/>
        <v>0</v>
      </c>
    </row>
    <row r="32" spans="1:23" x14ac:dyDescent="0.2">
      <c r="B32" s="63">
        <f t="shared" si="9"/>
        <v>42241</v>
      </c>
      <c r="C32" s="64">
        <f t="shared" ca="1" si="6"/>
        <v>42241</v>
      </c>
      <c r="D32" s="87">
        <v>0.625</v>
      </c>
      <c r="E32" s="88">
        <v>0.79166666666666663</v>
      </c>
      <c r="F32" s="87">
        <v>0.83333333333333337</v>
      </c>
      <c r="G32" s="88">
        <v>1</v>
      </c>
      <c r="H32" s="66">
        <f t="shared" si="0"/>
        <v>0.24999999999999989</v>
      </c>
      <c r="I32" s="66">
        <f t="shared" si="1"/>
        <v>8.333333333333337E-2</v>
      </c>
      <c r="J32" s="66">
        <f t="shared" si="7"/>
        <v>1.1904761904761904E-2</v>
      </c>
      <c r="K32" s="66">
        <f t="shared" si="8"/>
        <v>9.5238095238095274E-2</v>
      </c>
      <c r="L32" s="67">
        <f t="shared" si="2"/>
        <v>0.34523809523809518</v>
      </c>
      <c r="M32" s="68">
        <f t="shared" ca="1" si="3"/>
        <v>0.33333333333333331</v>
      </c>
      <c r="N32" s="67">
        <f t="shared" ca="1" si="4"/>
        <v>1.1904761904761862E-2</v>
      </c>
      <c r="O32" s="69">
        <f t="shared" ca="1" si="5"/>
        <v>0</v>
      </c>
    </row>
    <row r="33" spans="2:15" x14ac:dyDescent="0.2">
      <c r="B33" s="63">
        <f t="shared" si="9"/>
        <v>42242</v>
      </c>
      <c r="C33" s="64">
        <f t="shared" ca="1" si="6"/>
        <v>42242</v>
      </c>
      <c r="D33" s="87">
        <v>0.75</v>
      </c>
      <c r="E33" s="88">
        <v>1</v>
      </c>
      <c r="F33" s="87">
        <v>4.1666666666666664E-2</v>
      </c>
      <c r="G33" s="88">
        <v>0.29166666666666669</v>
      </c>
      <c r="H33" s="66">
        <f t="shared" si="0"/>
        <v>0.24999999999999994</v>
      </c>
      <c r="I33" s="66">
        <f t="shared" si="1"/>
        <v>0.25000000000000006</v>
      </c>
      <c r="J33" s="66">
        <f t="shared" si="7"/>
        <v>3.5714285714285698E-2</v>
      </c>
      <c r="K33" s="66">
        <f t="shared" si="8"/>
        <v>0.28571428571428575</v>
      </c>
      <c r="L33" s="67">
        <f t="shared" si="2"/>
        <v>0.5357142857142857</v>
      </c>
      <c r="M33" s="68">
        <f t="shared" ca="1" si="3"/>
        <v>0.33333333333333331</v>
      </c>
      <c r="N33" s="67">
        <f t="shared" ca="1" si="4"/>
        <v>0.20238095238095238</v>
      </c>
      <c r="O33" s="69">
        <f t="shared" ca="1" si="5"/>
        <v>0</v>
      </c>
    </row>
    <row r="34" spans="2:15" x14ac:dyDescent="0.2">
      <c r="B34" s="63">
        <f t="shared" si="9"/>
        <v>42243</v>
      </c>
      <c r="C34" s="64">
        <f t="shared" ca="1" si="6"/>
        <v>42243</v>
      </c>
      <c r="D34" s="87">
        <v>0.625</v>
      </c>
      <c r="E34" s="88">
        <v>0.79166666666666663</v>
      </c>
      <c r="F34" s="87">
        <v>0.83333333333333337</v>
      </c>
      <c r="G34" s="88">
        <v>1</v>
      </c>
      <c r="H34" s="66">
        <f t="shared" si="0"/>
        <v>0.24999999999999989</v>
      </c>
      <c r="I34" s="66">
        <f t="shared" si="1"/>
        <v>8.333333333333337E-2</v>
      </c>
      <c r="J34" s="66">
        <f t="shared" si="7"/>
        <v>1.1904761904761904E-2</v>
      </c>
      <c r="K34" s="66">
        <f t="shared" si="8"/>
        <v>9.5238095238095274E-2</v>
      </c>
      <c r="L34" s="67">
        <f t="shared" si="2"/>
        <v>0.34523809523809518</v>
      </c>
      <c r="M34" s="68">
        <f t="shared" ca="1" si="3"/>
        <v>0.33333333333333331</v>
      </c>
      <c r="N34" s="67">
        <f t="shared" ca="1" si="4"/>
        <v>1.1904761904761862E-2</v>
      </c>
      <c r="O34" s="69">
        <f t="shared" ca="1" si="5"/>
        <v>0</v>
      </c>
    </row>
    <row r="35" spans="2:15" x14ac:dyDescent="0.2">
      <c r="B35" s="63">
        <f t="shared" si="9"/>
        <v>42244</v>
      </c>
      <c r="C35" s="64">
        <f t="shared" ca="1" si="6"/>
        <v>42244</v>
      </c>
      <c r="D35" s="87">
        <v>0.625</v>
      </c>
      <c r="E35" s="88">
        <v>0.79166666666666663</v>
      </c>
      <c r="F35" s="87">
        <v>0.83333333333333337</v>
      </c>
      <c r="G35" s="88">
        <v>1</v>
      </c>
      <c r="H35" s="66">
        <f t="shared" si="0"/>
        <v>0.24999999999999989</v>
      </c>
      <c r="I35" s="66">
        <f t="shared" si="1"/>
        <v>8.333333333333337E-2</v>
      </c>
      <c r="J35" s="66">
        <f t="shared" si="7"/>
        <v>1.1904761904761904E-2</v>
      </c>
      <c r="K35" s="66">
        <f t="shared" si="8"/>
        <v>9.5238095238095274E-2</v>
      </c>
      <c r="L35" s="67">
        <f t="shared" si="2"/>
        <v>0.34523809523809518</v>
      </c>
      <c r="M35" s="68">
        <f t="shared" ca="1" si="3"/>
        <v>0.33333333333333331</v>
      </c>
      <c r="N35" s="67">
        <f t="shared" ca="1" si="4"/>
        <v>1.1904761904761862E-2</v>
      </c>
      <c r="O35" s="69">
        <f t="shared" ca="1" si="5"/>
        <v>0</v>
      </c>
    </row>
    <row r="36" spans="2:15" x14ac:dyDescent="0.2">
      <c r="B36" s="70">
        <f>IF(B35="","",IF(MONTH(B35+1)&lt;&gt;MONTH(B35),"",B35+1))</f>
        <v>42245</v>
      </c>
      <c r="C36" s="64">
        <f t="shared" ca="1" si="6"/>
        <v>42245</v>
      </c>
      <c r="D36" s="87">
        <v>0.625</v>
      </c>
      <c r="E36" s="88">
        <v>0.79166666666666663</v>
      </c>
      <c r="F36" s="87">
        <v>0.83333333333333337</v>
      </c>
      <c r="G36" s="88">
        <v>1</v>
      </c>
      <c r="H36" s="66">
        <f t="shared" si="0"/>
        <v>0.24999999999999989</v>
      </c>
      <c r="I36" s="66">
        <f t="shared" si="1"/>
        <v>8.333333333333337E-2</v>
      </c>
      <c r="J36" s="66">
        <f t="shared" si="7"/>
        <v>1.1904761904761904E-2</v>
      </c>
      <c r="K36" s="66">
        <f t="shared" si="8"/>
        <v>9.5238095238095274E-2</v>
      </c>
      <c r="L36" s="67">
        <f t="shared" si="2"/>
        <v>0.34523809523809518</v>
      </c>
      <c r="M36" s="68">
        <f t="shared" ca="1" si="3"/>
        <v>0.16666666666666666</v>
      </c>
      <c r="N36" s="67">
        <f t="shared" ca="1" si="4"/>
        <v>0.17857142857142852</v>
      </c>
      <c r="O36" s="69">
        <f t="shared" ca="1" si="5"/>
        <v>0</v>
      </c>
    </row>
    <row r="37" spans="2:15" x14ac:dyDescent="0.2">
      <c r="B37" s="70">
        <f>IF(B36="","",IF(MONTH(B36+1)&lt;&gt;MONTH(B36),"",B36+1))</f>
        <v>42246</v>
      </c>
      <c r="C37" s="64">
        <f t="shared" ca="1" si="6"/>
        <v>42246</v>
      </c>
      <c r="D37" s="87">
        <v>0.625</v>
      </c>
      <c r="E37" s="88">
        <v>0.79166666666666663</v>
      </c>
      <c r="F37" s="87">
        <v>0.83333333333333337</v>
      </c>
      <c r="G37" s="88">
        <v>1</v>
      </c>
      <c r="H37" s="66">
        <f t="shared" si="0"/>
        <v>0.24999999999999989</v>
      </c>
      <c r="I37" s="66">
        <f t="shared" si="1"/>
        <v>8.333333333333337E-2</v>
      </c>
      <c r="J37" s="66">
        <f t="shared" si="7"/>
        <v>1.1904761904761904E-2</v>
      </c>
      <c r="K37" s="66">
        <f t="shared" si="8"/>
        <v>9.5238095238095274E-2</v>
      </c>
      <c r="L37" s="67">
        <f t="shared" si="2"/>
        <v>0.34523809523809518</v>
      </c>
      <c r="M37" s="68">
        <f t="shared" ca="1" si="3"/>
        <v>0</v>
      </c>
      <c r="N37" s="67">
        <f t="shared" ca="1" si="4"/>
        <v>0</v>
      </c>
      <c r="O37" s="69">
        <f t="shared" ca="1" si="5"/>
        <v>0.34523809523809518</v>
      </c>
    </row>
    <row r="38" spans="2:15" x14ac:dyDescent="0.2">
      <c r="B38" s="71">
        <f>IF(B37="","",IF(MONTH(B37+1)&lt;&gt;MONTH(B37),"",B37+1))</f>
        <v>42247</v>
      </c>
      <c r="C38" s="72">
        <f t="shared" ca="1" si="6"/>
        <v>42247</v>
      </c>
      <c r="D38" s="89">
        <v>0.75</v>
      </c>
      <c r="E38" s="90">
        <v>0.875</v>
      </c>
      <c r="F38" s="89">
        <v>0.91666666666666663</v>
      </c>
      <c r="G38" s="90">
        <v>9.930555555555555E-2</v>
      </c>
      <c r="H38" s="74">
        <f t="shared" si="0"/>
        <v>0.12500000000000003</v>
      </c>
      <c r="I38" s="74">
        <f t="shared" si="1"/>
        <v>0.18263888888888891</v>
      </c>
      <c r="J38" s="74">
        <f t="shared" si="7"/>
        <v>2.6091269841269832E-2</v>
      </c>
      <c r="K38" s="74">
        <f t="shared" si="8"/>
        <v>0.20873015873015874</v>
      </c>
      <c r="L38" s="75">
        <f t="shared" si="2"/>
        <v>0.33373015873015877</v>
      </c>
      <c r="M38" s="76">
        <f t="shared" ca="1" si="3"/>
        <v>0.33333333333333331</v>
      </c>
      <c r="N38" s="75">
        <f t="shared" ca="1" si="4"/>
        <v>3.9682539682545093E-4</v>
      </c>
      <c r="O38" s="77">
        <f t="shared" ca="1" si="5"/>
        <v>0</v>
      </c>
    </row>
    <row r="39" spans="2:15" x14ac:dyDescent="0.2">
      <c r="B39" s="101" t="s">
        <v>47</v>
      </c>
      <c r="C39" s="101" t="s">
        <v>46</v>
      </c>
      <c r="D39" s="101" t="s">
        <v>40</v>
      </c>
      <c r="E39" s="101" t="s">
        <v>41</v>
      </c>
      <c r="F39" s="101" t="s">
        <v>43</v>
      </c>
      <c r="G39" s="101" t="s">
        <v>44</v>
      </c>
      <c r="H39" s="101" t="s">
        <v>45</v>
      </c>
      <c r="I39" s="117" t="s">
        <v>54</v>
      </c>
      <c r="J39" s="110" t="s">
        <v>48</v>
      </c>
      <c r="K39" s="104">
        <f>SUM(K8:K38)</f>
        <v>7.0452380952380951</v>
      </c>
      <c r="L39" s="104">
        <f>SUM(L8:L38)</f>
        <v>14.100793650793648</v>
      </c>
      <c r="M39" s="105" t="s">
        <v>48</v>
      </c>
      <c r="N39" s="104">
        <f ca="1">SUM(N8:N38)</f>
        <v>3.9266865079365081</v>
      </c>
      <c r="O39" s="104">
        <f ca="1">SUM(O8:O38)</f>
        <v>2.4002976190476191</v>
      </c>
    </row>
    <row r="40" spans="2:15" x14ac:dyDescent="0.2">
      <c r="B40" s="106">
        <f>B8</f>
        <v>42217</v>
      </c>
      <c r="C40" s="106">
        <f>DATE(YEAR(B8),MONTH(B8)+1,0)</f>
        <v>42247</v>
      </c>
      <c r="D40" s="107">
        <f ca="1">COUNTIF(C8:C38,"feriado")</f>
        <v>0</v>
      </c>
      <c r="E40" s="108">
        <f ca="1">SUMPRODUCT((WEEKDAY(ROW(INDIRECT($B40&amp;":"&amp;$C40)))=1)*(COUNTIF(fer,ROW(INDIRECT($B40&amp;":"&amp;$C40)))=0))</f>
        <v>5</v>
      </c>
      <c r="F40" s="108">
        <f>DAY(C40)</f>
        <v>31</v>
      </c>
      <c r="G40" s="108">
        <f ca="1">F40-H40</f>
        <v>26</v>
      </c>
      <c r="H40" s="108">
        <f ca="1">D40+E40</f>
        <v>5</v>
      </c>
      <c r="I40" s="113" t="str">
        <f ca="1">G40&amp;"/"&amp;H40</f>
        <v>26/5</v>
      </c>
      <c r="J40" s="110" t="s">
        <v>49</v>
      </c>
      <c r="K40" s="109">
        <f>K39*24</f>
        <v>169.08571428571429</v>
      </c>
      <c r="L40" s="109">
        <f>L39*24</f>
        <v>338.41904761904755</v>
      </c>
      <c r="M40" s="110" t="s">
        <v>49</v>
      </c>
      <c r="N40" s="109">
        <f ca="1">N39*24</f>
        <v>94.240476190476187</v>
      </c>
      <c r="O40" s="109">
        <f ca="1">O39*24</f>
        <v>57.607142857142861</v>
      </c>
    </row>
    <row r="41" spans="2:15" x14ac:dyDescent="0.2">
      <c r="B41" s="103"/>
      <c r="C41" s="111"/>
      <c r="D41" s="111"/>
      <c r="E41" s="111"/>
      <c r="F41" s="111"/>
      <c r="G41" s="111"/>
      <c r="H41" s="111"/>
      <c r="I41" s="111"/>
      <c r="J41" s="110" t="s">
        <v>50</v>
      </c>
      <c r="K41" s="109">
        <f ca="1">K40/$G$40*$H$40</f>
        <v>32.516483516483518</v>
      </c>
      <c r="L41" s="103"/>
      <c r="M41" s="112" t="s">
        <v>50</v>
      </c>
      <c r="N41" s="109">
        <f ca="1">N40/$G$40*$H$40</f>
        <v>18.123168498168496</v>
      </c>
      <c r="O41" s="109">
        <f ca="1">O40/$G$40*$H$40</f>
        <v>11.078296703296704</v>
      </c>
    </row>
    <row r="44" spans="2:15" ht="18.75" x14ac:dyDescent="0.2">
      <c r="G44" s="1"/>
      <c r="H44" s="1"/>
      <c r="I44" s="1"/>
      <c r="J44" s="1"/>
      <c r="K44" s="1"/>
    </row>
  </sheetData>
  <sheetProtection algorithmName="SHA-512" hashValue="E53nN3AHpccHeX/Es7vYhQWY1bscqy8h4waBXL+S8pCHFI5pPE4R87hbA2RSeXA5X1zO/v/YKW6150QXvW3CQA==" saltValue="h3ZLe7ZEDtgjD5xr5OeIUA==" spinCount="100000" sheet="1" objects="1" scenarios="1"/>
  <mergeCells count="2">
    <mergeCell ref="J2:J3"/>
    <mergeCell ref="V7:W7"/>
  </mergeCells>
  <conditionalFormatting sqref="S30">
    <cfRule type="expression" dxfId="35" priority="7">
      <formula>WEEKDAY($B$8,2)=1</formula>
    </cfRule>
  </conditionalFormatting>
  <conditionalFormatting sqref="H8:O38">
    <cfRule type="expression" dxfId="34" priority="5">
      <formula>WEEKDAY($B8,2)=7</formula>
    </cfRule>
    <cfRule type="expression" dxfId="33" priority="6">
      <formula>COUNTIF(fer,$B8)&gt;0</formula>
    </cfRule>
  </conditionalFormatting>
  <conditionalFormatting sqref="B8:C38">
    <cfRule type="expression" dxfId="32" priority="3">
      <formula>WEEKDAY($B8,2)=7</formula>
    </cfRule>
    <cfRule type="expression" dxfId="31" priority="4">
      <formula>COUNTIF(fer,$B8)&gt;0</formula>
    </cfRule>
  </conditionalFormatting>
  <conditionalFormatting sqref="D8:G38">
    <cfRule type="expression" dxfId="30" priority="1">
      <formula>WEEKDAY($B8,2)=7</formula>
    </cfRule>
    <cfRule type="expression" dxfId="29" priority="2">
      <formula>COUNTIF(fer,$B8)&gt;0</formula>
    </cfRule>
  </conditionalFormatting>
  <pageMargins left="0.75" right="0.75" top="1" bottom="1" header="0.49212598499999999" footer="0.49212598499999999"/>
  <pageSetup paperSize="9" scale="84" orientation="landscape" horizontalDpi="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2:W44"/>
  <sheetViews>
    <sheetView showGridLines="0" zoomScaleNormal="100" workbookViewId="0">
      <selection activeCell="V29" sqref="V29"/>
    </sheetView>
  </sheetViews>
  <sheetFormatPr defaultRowHeight="12.75" x14ac:dyDescent="0.2"/>
  <cols>
    <col min="1" max="1" width="5.7109375" customWidth="1"/>
    <col min="2" max="2" width="12.140625" customWidth="1"/>
    <col min="3" max="3" width="13.85546875" customWidth="1"/>
    <col min="4" max="7" width="9.42578125" bestFit="1" customWidth="1"/>
    <col min="8" max="11" width="9.42578125" customWidth="1"/>
    <col min="12" max="14" width="11.28515625" customWidth="1"/>
    <col min="16" max="19" width="6.7109375" customWidth="1"/>
    <col min="20" max="20" width="10.140625" bestFit="1" customWidth="1"/>
    <col min="22" max="22" width="12" customWidth="1"/>
    <col min="23" max="23" width="26.85546875" customWidth="1"/>
  </cols>
  <sheetData>
    <row r="2" spans="1:23" ht="12.75" customHeight="1" x14ac:dyDescent="0.2">
      <c r="B2" s="53" t="s">
        <v>38</v>
      </c>
      <c r="C2" s="83">
        <v>2015</v>
      </c>
      <c r="G2" s="2" t="s">
        <v>7</v>
      </c>
      <c r="H2" s="84">
        <v>0.33333333333333331</v>
      </c>
      <c r="I2" s="2"/>
      <c r="J2" s="129" t="s">
        <v>37</v>
      </c>
      <c r="K2" s="84">
        <v>0.91666666666666663</v>
      </c>
    </row>
    <row r="3" spans="1:23" x14ac:dyDescent="0.2">
      <c r="B3" s="53" t="s">
        <v>39</v>
      </c>
      <c r="C3" s="83">
        <v>9</v>
      </c>
      <c r="G3" s="3" t="s">
        <v>9</v>
      </c>
      <c r="H3" s="84">
        <v>0.16666666666666666</v>
      </c>
      <c r="I3" s="3"/>
      <c r="J3" s="130"/>
      <c r="K3" s="84">
        <v>0.20833333333333334</v>
      </c>
    </row>
    <row r="4" spans="1:23" x14ac:dyDescent="0.2">
      <c r="K4" s="92"/>
    </row>
    <row r="7" spans="1:23" ht="25.5" x14ac:dyDescent="0.2">
      <c r="B7" s="91" t="s">
        <v>0</v>
      </c>
      <c r="C7" s="91" t="s">
        <v>1</v>
      </c>
      <c r="D7" s="91" t="s">
        <v>2</v>
      </c>
      <c r="E7" s="91" t="s">
        <v>3</v>
      </c>
      <c r="F7" s="91" t="s">
        <v>2</v>
      </c>
      <c r="G7" s="91" t="s">
        <v>3</v>
      </c>
      <c r="H7" s="91" t="s">
        <v>34</v>
      </c>
      <c r="I7" s="91" t="s">
        <v>53</v>
      </c>
      <c r="J7" s="91" t="s">
        <v>35</v>
      </c>
      <c r="K7" s="91" t="s">
        <v>36</v>
      </c>
      <c r="L7" s="91" t="s">
        <v>4</v>
      </c>
      <c r="M7" s="91" t="s">
        <v>5</v>
      </c>
      <c r="N7" s="91" t="s">
        <v>6</v>
      </c>
      <c r="O7" s="91" t="s">
        <v>20</v>
      </c>
      <c r="P7" s="9"/>
      <c r="Q7" s="10"/>
      <c r="R7" s="10"/>
      <c r="S7" s="10"/>
      <c r="T7" s="6"/>
      <c r="V7" s="134"/>
      <c r="W7" s="135"/>
    </row>
    <row r="8" spans="1:23" ht="12.75" customHeight="1" x14ac:dyDescent="0.2">
      <c r="B8" s="56">
        <f>DATE(C2,C3,1)</f>
        <v>42248</v>
      </c>
      <c r="C8" s="57">
        <f ca="1">IF(B8="","",IF(COUNTIF(fer,B8)&gt;0,"feriado",B8))</f>
        <v>42248</v>
      </c>
      <c r="D8" s="85">
        <v>0.625</v>
      </c>
      <c r="E8" s="86">
        <v>0.79166666666666663</v>
      </c>
      <c r="F8" s="85">
        <v>0.83333333333333337</v>
      </c>
      <c r="G8" s="86">
        <v>1</v>
      </c>
      <c r="H8" s="59">
        <f t="shared" ref="H8:H38" si="0">IF(B8="","",L8-K8)</f>
        <v>0.24999999999999989</v>
      </c>
      <c r="I8" s="59">
        <f t="shared" ref="I8:I38" si="1">IF(B8="","",MAX(ININOT,MIN(FIMNOT+1,E8+(D8&gt;E8)))-MAX(ININOT,D8)+(MIN(FIMNOT,E8+(D8&gt;E8))-MIN(FIMNOT,D8))+MAX(ININOT,MIN(FIMNOT+1,G8+(F8&gt;G8)))-MAX(ININOT,F8)+(MIN(FIMNOT,G8+(F8&gt;G8))-MIN(FIMNOT,F8)))</f>
        <v>8.333333333333337E-2</v>
      </c>
      <c r="J8" s="59">
        <f>IF(B8="","",(I8/7*8)-I8)</f>
        <v>1.1904761904761904E-2</v>
      </c>
      <c r="K8" s="59">
        <f>IF(B8="","",I8+J8)</f>
        <v>9.5238095238095274E-2</v>
      </c>
      <c r="L8" s="60">
        <f t="shared" ref="L8:L38" si="2">IF(B8="","",MOD((E8-D8)+(G8-F8),1)+J8)</f>
        <v>0.34523809523809518</v>
      </c>
      <c r="M8" s="61">
        <f t="shared" ref="M8:M38" ca="1" si="3">IF(B8="","",IF(OR(COUNTIF(fer,B8)&gt;0,WEEKDAY(B8)=1),0,IF(WEEKDAY(B8)=7,MIN($H$3,L8),MIN($H$2,L8))))</f>
        <v>0.33333333333333331</v>
      </c>
      <c r="N8" s="60">
        <f t="shared" ref="N8:N38" ca="1" si="4">IF(B8="","",IF(M8=0,0,IF(WEEKDAY(B8)=7,MAX(0,L8-$H$3),MAX(0,L8-$H$2))))</f>
        <v>1.1904761904761862E-2</v>
      </c>
      <c r="O8" s="62">
        <f t="shared" ref="O8:O38" ca="1" si="5">IF(B8="","",IF(M8=0,L8,0))</f>
        <v>0</v>
      </c>
      <c r="T8" s="13"/>
      <c r="V8" s="14"/>
      <c r="W8" s="11"/>
    </row>
    <row r="9" spans="1:23" ht="12.75" customHeight="1" x14ac:dyDescent="0.2">
      <c r="B9" s="63">
        <f>B8+1</f>
        <v>42249</v>
      </c>
      <c r="C9" s="64">
        <f t="shared" ref="C9:C38" ca="1" si="6">IF(B9="","",IF(COUNTIF(fer,B9)&gt;0,"feriado",B9))</f>
        <v>42249</v>
      </c>
      <c r="D9" s="87">
        <v>0.625</v>
      </c>
      <c r="E9" s="88">
        <v>0.79166666666666663</v>
      </c>
      <c r="F9" s="87">
        <v>0.83333333333333337</v>
      </c>
      <c r="G9" s="88">
        <v>4.1666666666666664E-2</v>
      </c>
      <c r="H9" s="66">
        <f t="shared" si="0"/>
        <v>0.24999999999999981</v>
      </c>
      <c r="I9" s="66">
        <f t="shared" si="1"/>
        <v>0.12500000000000011</v>
      </c>
      <c r="J9" s="66">
        <f t="shared" ref="J9:J38" si="7">IF(B9="","",(I9/7*8)-I9)</f>
        <v>1.7857142857142877E-2</v>
      </c>
      <c r="K9" s="66">
        <f t="shared" ref="K9:K38" si="8">IF(B9="","",I9+J9)</f>
        <v>0.14285714285714299</v>
      </c>
      <c r="L9" s="67">
        <f t="shared" si="2"/>
        <v>0.39285714285714279</v>
      </c>
      <c r="M9" s="68">
        <f t="shared" ca="1" si="3"/>
        <v>0.33333333333333331</v>
      </c>
      <c r="N9" s="67">
        <f t="shared" ca="1" si="4"/>
        <v>5.9523809523809479E-2</v>
      </c>
      <c r="O9" s="69">
        <f t="shared" ca="1" si="5"/>
        <v>0</v>
      </c>
      <c r="V9" s="14"/>
      <c r="W9" s="11"/>
    </row>
    <row r="10" spans="1:23" x14ac:dyDescent="0.2">
      <c r="B10" s="63">
        <f>B9+1</f>
        <v>42250</v>
      </c>
      <c r="C10" s="64">
        <f t="shared" ca="1" si="6"/>
        <v>42250</v>
      </c>
      <c r="D10" s="87">
        <v>0.625</v>
      </c>
      <c r="E10" s="88">
        <v>0.79166666666666663</v>
      </c>
      <c r="F10" s="87">
        <v>0.83333333333333337</v>
      </c>
      <c r="G10" s="88">
        <v>5.2083333333333336E-2</v>
      </c>
      <c r="H10" s="66">
        <f t="shared" si="0"/>
        <v>0.25</v>
      </c>
      <c r="I10" s="66">
        <f t="shared" si="1"/>
        <v>0.13541666666666663</v>
      </c>
      <c r="J10" s="66">
        <f t="shared" si="7"/>
        <v>1.9345238095238082E-2</v>
      </c>
      <c r="K10" s="66">
        <f t="shared" si="8"/>
        <v>0.15476190476190471</v>
      </c>
      <c r="L10" s="67">
        <f t="shared" si="2"/>
        <v>0.40476190476190471</v>
      </c>
      <c r="M10" s="68">
        <f t="shared" ca="1" si="3"/>
        <v>0.33333333333333331</v>
      </c>
      <c r="N10" s="67">
        <f t="shared" ca="1" si="4"/>
        <v>7.1428571428571397E-2</v>
      </c>
      <c r="O10" s="69">
        <f t="shared" ca="1" si="5"/>
        <v>0</v>
      </c>
      <c r="V10" s="14"/>
      <c r="W10" s="11"/>
    </row>
    <row r="11" spans="1:23" x14ac:dyDescent="0.2">
      <c r="B11" s="63">
        <f>B10+1</f>
        <v>42251</v>
      </c>
      <c r="C11" s="64">
        <f t="shared" ca="1" si="6"/>
        <v>42251</v>
      </c>
      <c r="D11" s="87">
        <v>0.625</v>
      </c>
      <c r="E11" s="88">
        <v>0.79166666666666663</v>
      </c>
      <c r="F11" s="87">
        <v>0.83333333333333337</v>
      </c>
      <c r="G11" s="88">
        <v>8.3333333333333329E-2</v>
      </c>
      <c r="H11" s="66">
        <f t="shared" si="0"/>
        <v>0.25</v>
      </c>
      <c r="I11" s="66">
        <f t="shared" si="1"/>
        <v>0.16666666666666663</v>
      </c>
      <c r="J11" s="66">
        <f t="shared" si="7"/>
        <v>2.3809523809523808E-2</v>
      </c>
      <c r="K11" s="66">
        <f t="shared" si="8"/>
        <v>0.19047619047619044</v>
      </c>
      <c r="L11" s="67">
        <f t="shared" si="2"/>
        <v>0.44047619047619047</v>
      </c>
      <c r="M11" s="68">
        <f t="shared" ca="1" si="3"/>
        <v>0.33333333333333331</v>
      </c>
      <c r="N11" s="67">
        <f t="shared" ca="1" si="4"/>
        <v>0.10714285714285715</v>
      </c>
      <c r="O11" s="69">
        <f t="shared" ca="1" si="5"/>
        <v>0</v>
      </c>
      <c r="V11" s="14"/>
      <c r="W11" s="11"/>
    </row>
    <row r="12" spans="1:23" x14ac:dyDescent="0.2">
      <c r="B12" s="63">
        <f>B11+1</f>
        <v>42252</v>
      </c>
      <c r="C12" s="64">
        <f t="shared" ca="1" si="6"/>
        <v>42252</v>
      </c>
      <c r="D12" s="87">
        <v>0.625</v>
      </c>
      <c r="E12" s="88">
        <v>0.79166666666666663</v>
      </c>
      <c r="F12" s="87">
        <v>0.83333333333333337</v>
      </c>
      <c r="G12" s="88">
        <v>0.11458333333333333</v>
      </c>
      <c r="H12" s="66">
        <f t="shared" si="0"/>
        <v>0.25</v>
      </c>
      <c r="I12" s="66">
        <f t="shared" si="1"/>
        <v>0.19791666666666663</v>
      </c>
      <c r="J12" s="66">
        <f t="shared" si="7"/>
        <v>2.8273809523809507E-2</v>
      </c>
      <c r="K12" s="66">
        <f t="shared" si="8"/>
        <v>0.22619047619047614</v>
      </c>
      <c r="L12" s="67">
        <f t="shared" si="2"/>
        <v>0.47619047619047616</v>
      </c>
      <c r="M12" s="68">
        <f t="shared" ca="1" si="3"/>
        <v>0.16666666666666666</v>
      </c>
      <c r="N12" s="67">
        <f t="shared" ca="1" si="4"/>
        <v>0.30952380952380953</v>
      </c>
      <c r="O12" s="69">
        <f t="shared" ca="1" si="5"/>
        <v>0</v>
      </c>
      <c r="V12" s="14"/>
      <c r="W12" s="11"/>
    </row>
    <row r="13" spans="1:23" x14ac:dyDescent="0.2">
      <c r="B13" s="63">
        <f t="shared" ref="B13:B35" si="9">B12+1</f>
        <v>42253</v>
      </c>
      <c r="C13" s="64">
        <f t="shared" ca="1" si="6"/>
        <v>42253</v>
      </c>
      <c r="D13" s="87">
        <v>0.625</v>
      </c>
      <c r="E13" s="88">
        <v>0.79166666666666663</v>
      </c>
      <c r="F13" s="87">
        <v>0.83333333333333337</v>
      </c>
      <c r="G13" s="88">
        <v>0.125</v>
      </c>
      <c r="H13" s="66">
        <f t="shared" si="0"/>
        <v>0.24999999999999989</v>
      </c>
      <c r="I13" s="66">
        <f t="shared" si="1"/>
        <v>0.20833333333333337</v>
      </c>
      <c r="J13" s="66">
        <f t="shared" si="7"/>
        <v>2.9761904761904767E-2</v>
      </c>
      <c r="K13" s="66">
        <f t="shared" si="8"/>
        <v>0.23809523809523814</v>
      </c>
      <c r="L13" s="67">
        <f t="shared" si="2"/>
        <v>0.48809523809523803</v>
      </c>
      <c r="M13" s="68">
        <f t="shared" ca="1" si="3"/>
        <v>0</v>
      </c>
      <c r="N13" s="67">
        <f t="shared" ca="1" si="4"/>
        <v>0</v>
      </c>
      <c r="O13" s="69">
        <f t="shared" ca="1" si="5"/>
        <v>0.48809523809523803</v>
      </c>
      <c r="V13" s="14"/>
      <c r="W13" s="11"/>
    </row>
    <row r="14" spans="1:23" x14ac:dyDescent="0.2">
      <c r="B14" s="63">
        <f t="shared" si="9"/>
        <v>42254</v>
      </c>
      <c r="C14" s="64">
        <f t="shared" ca="1" si="6"/>
        <v>42254</v>
      </c>
      <c r="D14" s="87">
        <v>0.625</v>
      </c>
      <c r="E14" s="88">
        <v>0.79166666666666663</v>
      </c>
      <c r="F14" s="87">
        <v>0.83333333333333337</v>
      </c>
      <c r="G14" s="88">
        <v>0.13194444444444445</v>
      </c>
      <c r="H14" s="66">
        <f t="shared" si="0"/>
        <v>0.24999999999999989</v>
      </c>
      <c r="I14" s="66">
        <f t="shared" si="1"/>
        <v>0.21527777777777779</v>
      </c>
      <c r="J14" s="66">
        <f t="shared" si="7"/>
        <v>3.0753968253968256E-2</v>
      </c>
      <c r="K14" s="66">
        <f t="shared" si="8"/>
        <v>0.24603174603174605</v>
      </c>
      <c r="L14" s="67">
        <f t="shared" si="2"/>
        <v>0.49603174603174593</v>
      </c>
      <c r="M14" s="68">
        <f t="shared" ca="1" si="3"/>
        <v>0.33333333333333331</v>
      </c>
      <c r="N14" s="67">
        <f t="shared" ca="1" si="4"/>
        <v>0.16269841269841262</v>
      </c>
      <c r="O14" s="69">
        <f t="shared" ca="1" si="5"/>
        <v>0</v>
      </c>
      <c r="V14" s="14"/>
      <c r="W14" s="11"/>
    </row>
    <row r="15" spans="1:23" x14ac:dyDescent="0.2">
      <c r="B15" s="63">
        <f t="shared" si="9"/>
        <v>42255</v>
      </c>
      <c r="C15" s="64">
        <f t="shared" ca="1" si="6"/>
        <v>42255</v>
      </c>
      <c r="D15" s="87">
        <v>0.625</v>
      </c>
      <c r="E15" s="88">
        <v>0.79166666666666663</v>
      </c>
      <c r="F15" s="87">
        <v>0.83333333333333337</v>
      </c>
      <c r="G15" s="88">
        <v>0.16666666666666666</v>
      </c>
      <c r="H15" s="66">
        <f t="shared" si="0"/>
        <v>0.24999999999999972</v>
      </c>
      <c r="I15" s="66">
        <f t="shared" si="1"/>
        <v>0.25000000000000011</v>
      </c>
      <c r="J15" s="66">
        <f t="shared" si="7"/>
        <v>3.5714285714285754E-2</v>
      </c>
      <c r="K15" s="66">
        <f t="shared" si="8"/>
        <v>0.28571428571428586</v>
      </c>
      <c r="L15" s="67">
        <f t="shared" si="2"/>
        <v>0.53571428571428559</v>
      </c>
      <c r="M15" s="68">
        <f t="shared" ca="1" si="3"/>
        <v>0.33333333333333331</v>
      </c>
      <c r="N15" s="67">
        <f t="shared" ca="1" si="4"/>
        <v>0.20238095238095227</v>
      </c>
      <c r="O15" s="69">
        <f t="shared" ca="1" si="5"/>
        <v>0</v>
      </c>
      <c r="V15" s="14"/>
      <c r="W15" s="11"/>
    </row>
    <row r="16" spans="1:23" x14ac:dyDescent="0.2">
      <c r="A16" s="4"/>
      <c r="B16" s="63">
        <f t="shared" si="9"/>
        <v>42256</v>
      </c>
      <c r="C16" s="64">
        <f t="shared" ca="1" si="6"/>
        <v>42256</v>
      </c>
      <c r="D16" s="87">
        <v>0.625</v>
      </c>
      <c r="E16" s="88">
        <v>0.79166666666666663</v>
      </c>
      <c r="F16" s="87">
        <v>0.83333333333333337</v>
      </c>
      <c r="G16" s="88">
        <v>0.1875</v>
      </c>
      <c r="H16" s="66">
        <f t="shared" si="0"/>
        <v>0.24999999999999994</v>
      </c>
      <c r="I16" s="66">
        <f t="shared" si="1"/>
        <v>0.27083333333333337</v>
      </c>
      <c r="J16" s="66">
        <f t="shared" si="7"/>
        <v>3.869047619047622E-2</v>
      </c>
      <c r="K16" s="66">
        <f t="shared" si="8"/>
        <v>0.30952380952380959</v>
      </c>
      <c r="L16" s="67">
        <f t="shared" si="2"/>
        <v>0.55952380952380953</v>
      </c>
      <c r="M16" s="68">
        <f t="shared" ca="1" si="3"/>
        <v>0.33333333333333331</v>
      </c>
      <c r="N16" s="67">
        <f t="shared" ca="1" si="4"/>
        <v>0.22619047619047622</v>
      </c>
      <c r="O16" s="69">
        <f t="shared" ca="1" si="5"/>
        <v>0</v>
      </c>
      <c r="V16" s="14"/>
      <c r="W16" s="11"/>
    </row>
    <row r="17" spans="1:23" x14ac:dyDescent="0.2">
      <c r="B17" s="63">
        <f t="shared" si="9"/>
        <v>42257</v>
      </c>
      <c r="C17" s="64">
        <f t="shared" ca="1" si="6"/>
        <v>42257</v>
      </c>
      <c r="D17" s="87">
        <v>0.6381944444444444</v>
      </c>
      <c r="E17" s="88">
        <v>0.79166666666666663</v>
      </c>
      <c r="F17" s="87">
        <v>0.83333333333333337</v>
      </c>
      <c r="G17" s="88">
        <v>0.20694444444444446</v>
      </c>
      <c r="H17" s="66">
        <f t="shared" si="0"/>
        <v>0.23680555555555566</v>
      </c>
      <c r="I17" s="66">
        <f t="shared" si="1"/>
        <v>0.29027777777777775</v>
      </c>
      <c r="J17" s="66">
        <f t="shared" si="7"/>
        <v>4.1468253968253987E-2</v>
      </c>
      <c r="K17" s="66">
        <f t="shared" si="8"/>
        <v>0.33174603174603173</v>
      </c>
      <c r="L17" s="67">
        <f t="shared" si="2"/>
        <v>0.56855158730158739</v>
      </c>
      <c r="M17" s="68">
        <f t="shared" ca="1" si="3"/>
        <v>0.33333333333333331</v>
      </c>
      <c r="N17" s="67">
        <f t="shared" ca="1" si="4"/>
        <v>0.23521825396825408</v>
      </c>
      <c r="O17" s="69">
        <f t="shared" ca="1" si="5"/>
        <v>0</v>
      </c>
      <c r="V17" s="14"/>
      <c r="W17" s="11"/>
    </row>
    <row r="18" spans="1:23" x14ac:dyDescent="0.2">
      <c r="A18" s="4"/>
      <c r="B18" s="63">
        <f t="shared" si="9"/>
        <v>42258</v>
      </c>
      <c r="C18" s="64">
        <f t="shared" ca="1" si="6"/>
        <v>42258</v>
      </c>
      <c r="D18" s="87">
        <v>0.63055555555555554</v>
      </c>
      <c r="E18" s="88">
        <v>0.80555555555555547</v>
      </c>
      <c r="F18" s="87">
        <v>0.83333333333333337</v>
      </c>
      <c r="G18" s="88">
        <v>0.2076388888888889</v>
      </c>
      <c r="H18" s="66">
        <f t="shared" si="0"/>
        <v>0.25833333333333314</v>
      </c>
      <c r="I18" s="66">
        <f t="shared" si="1"/>
        <v>0.2909722222222223</v>
      </c>
      <c r="J18" s="66">
        <f t="shared" si="7"/>
        <v>4.1567460317460336E-2</v>
      </c>
      <c r="K18" s="66">
        <f t="shared" si="8"/>
        <v>0.33253968253968264</v>
      </c>
      <c r="L18" s="67">
        <f t="shared" si="2"/>
        <v>0.59087301587301577</v>
      </c>
      <c r="M18" s="68">
        <f t="shared" ca="1" si="3"/>
        <v>0.33333333333333331</v>
      </c>
      <c r="N18" s="67">
        <f t="shared" ca="1" si="4"/>
        <v>0.25753968253968246</v>
      </c>
      <c r="O18" s="69">
        <f t="shared" ca="1" si="5"/>
        <v>0</v>
      </c>
      <c r="V18" s="14"/>
      <c r="W18" s="11"/>
    </row>
    <row r="19" spans="1:23" x14ac:dyDescent="0.2">
      <c r="B19" s="63">
        <f t="shared" si="9"/>
        <v>42259</v>
      </c>
      <c r="C19" s="64">
        <f t="shared" ca="1" si="6"/>
        <v>42259</v>
      </c>
      <c r="D19" s="87">
        <v>0.625</v>
      </c>
      <c r="E19" s="88">
        <v>0.79166666666666663</v>
      </c>
      <c r="F19" s="87">
        <v>0.83333333333333337</v>
      </c>
      <c r="G19" s="88">
        <v>0.20833333333333334</v>
      </c>
      <c r="H19" s="66">
        <f t="shared" si="0"/>
        <v>0.24999999999999994</v>
      </c>
      <c r="I19" s="66">
        <f t="shared" si="1"/>
        <v>0.29166666666666663</v>
      </c>
      <c r="J19" s="66">
        <f t="shared" si="7"/>
        <v>4.1666666666666685E-2</v>
      </c>
      <c r="K19" s="66">
        <f t="shared" si="8"/>
        <v>0.33333333333333331</v>
      </c>
      <c r="L19" s="67">
        <f t="shared" si="2"/>
        <v>0.58333333333333326</v>
      </c>
      <c r="M19" s="68">
        <f t="shared" ca="1" si="3"/>
        <v>0.16666666666666666</v>
      </c>
      <c r="N19" s="67">
        <f t="shared" ca="1" si="4"/>
        <v>0.41666666666666663</v>
      </c>
      <c r="O19" s="69">
        <f t="shared" ca="1" si="5"/>
        <v>0</v>
      </c>
      <c r="V19" s="14"/>
      <c r="W19" s="15"/>
    </row>
    <row r="20" spans="1:23" x14ac:dyDescent="0.2">
      <c r="B20" s="63">
        <f t="shared" si="9"/>
        <v>42260</v>
      </c>
      <c r="C20" s="64">
        <f t="shared" ca="1" si="6"/>
        <v>42260</v>
      </c>
      <c r="D20" s="87">
        <v>0.625</v>
      </c>
      <c r="E20" s="88">
        <v>0.79166666666666663</v>
      </c>
      <c r="F20" s="87">
        <v>0.83333333333333337</v>
      </c>
      <c r="G20" s="88">
        <v>0.20902777777777778</v>
      </c>
      <c r="H20" s="66">
        <f t="shared" si="0"/>
        <v>0.2506944444444445</v>
      </c>
      <c r="I20" s="66">
        <f t="shared" si="1"/>
        <v>0.29166666666666663</v>
      </c>
      <c r="J20" s="66">
        <f t="shared" si="7"/>
        <v>4.1666666666666685E-2</v>
      </c>
      <c r="K20" s="66">
        <f t="shared" si="8"/>
        <v>0.33333333333333331</v>
      </c>
      <c r="L20" s="67">
        <f t="shared" si="2"/>
        <v>0.58402777777777781</v>
      </c>
      <c r="M20" s="68">
        <f t="shared" ca="1" si="3"/>
        <v>0</v>
      </c>
      <c r="N20" s="67">
        <f t="shared" ca="1" si="4"/>
        <v>0</v>
      </c>
      <c r="O20" s="69">
        <f t="shared" ca="1" si="5"/>
        <v>0.58402777777777781</v>
      </c>
      <c r="V20" s="14"/>
      <c r="W20" s="11"/>
    </row>
    <row r="21" spans="1:23" x14ac:dyDescent="0.2">
      <c r="B21" s="63">
        <f t="shared" si="9"/>
        <v>42261</v>
      </c>
      <c r="C21" s="64">
        <f t="shared" ca="1" si="6"/>
        <v>42261</v>
      </c>
      <c r="D21" s="87">
        <v>0.625</v>
      </c>
      <c r="E21" s="88">
        <v>0.79166666666666663</v>
      </c>
      <c r="F21" s="87">
        <v>0.83333333333333337</v>
      </c>
      <c r="G21" s="88">
        <v>0.20972222222222223</v>
      </c>
      <c r="H21" s="66">
        <f t="shared" si="0"/>
        <v>0.25138888888888883</v>
      </c>
      <c r="I21" s="66">
        <f t="shared" si="1"/>
        <v>0.29166666666666663</v>
      </c>
      <c r="J21" s="66">
        <f t="shared" si="7"/>
        <v>4.1666666666666685E-2</v>
      </c>
      <c r="K21" s="66">
        <f t="shared" si="8"/>
        <v>0.33333333333333331</v>
      </c>
      <c r="L21" s="67">
        <f t="shared" si="2"/>
        <v>0.58472222222222214</v>
      </c>
      <c r="M21" s="68">
        <f t="shared" ca="1" si="3"/>
        <v>0.33333333333333331</v>
      </c>
      <c r="N21" s="67">
        <f t="shared" ca="1" si="4"/>
        <v>0.25138888888888883</v>
      </c>
      <c r="O21" s="69">
        <f t="shared" ca="1" si="5"/>
        <v>0</v>
      </c>
    </row>
    <row r="22" spans="1:23" x14ac:dyDescent="0.2">
      <c r="B22" s="63">
        <f t="shared" si="9"/>
        <v>42262</v>
      </c>
      <c r="C22" s="64">
        <f t="shared" ca="1" si="6"/>
        <v>42262</v>
      </c>
      <c r="D22" s="87">
        <v>0.625</v>
      </c>
      <c r="E22" s="88">
        <v>0.79166666666666663</v>
      </c>
      <c r="F22" s="87">
        <v>0.83333333333333337</v>
      </c>
      <c r="G22" s="88">
        <v>0.25</v>
      </c>
      <c r="H22" s="66">
        <f t="shared" si="0"/>
        <v>0.29166666666666669</v>
      </c>
      <c r="I22" s="66">
        <f t="shared" si="1"/>
        <v>0.29166666666666663</v>
      </c>
      <c r="J22" s="66">
        <f t="shared" si="7"/>
        <v>4.1666666666666685E-2</v>
      </c>
      <c r="K22" s="66">
        <f t="shared" si="8"/>
        <v>0.33333333333333331</v>
      </c>
      <c r="L22" s="67">
        <f t="shared" si="2"/>
        <v>0.625</v>
      </c>
      <c r="M22" s="68">
        <f t="shared" ca="1" si="3"/>
        <v>0.33333333333333331</v>
      </c>
      <c r="N22" s="67">
        <f t="shared" ca="1" si="4"/>
        <v>0.29166666666666669</v>
      </c>
      <c r="O22" s="69">
        <f t="shared" ca="1" si="5"/>
        <v>0</v>
      </c>
    </row>
    <row r="23" spans="1:23" x14ac:dyDescent="0.2">
      <c r="B23" s="63">
        <f t="shared" si="9"/>
        <v>42263</v>
      </c>
      <c r="C23" s="64">
        <f t="shared" ca="1" si="6"/>
        <v>42263</v>
      </c>
      <c r="D23" s="87">
        <v>0.625</v>
      </c>
      <c r="E23" s="88">
        <v>0.79166666666666663</v>
      </c>
      <c r="F23" s="87">
        <v>0.83333333333333337</v>
      </c>
      <c r="G23" s="88">
        <v>0.29166666666666669</v>
      </c>
      <c r="H23" s="66">
        <f t="shared" si="0"/>
        <v>0.3333333333333332</v>
      </c>
      <c r="I23" s="66">
        <f t="shared" si="1"/>
        <v>0.29166666666666663</v>
      </c>
      <c r="J23" s="66">
        <f t="shared" si="7"/>
        <v>4.1666666666666685E-2</v>
      </c>
      <c r="K23" s="66">
        <f t="shared" si="8"/>
        <v>0.33333333333333331</v>
      </c>
      <c r="L23" s="67">
        <f t="shared" si="2"/>
        <v>0.66666666666666652</v>
      </c>
      <c r="M23" s="68">
        <f t="shared" ca="1" si="3"/>
        <v>0.33333333333333331</v>
      </c>
      <c r="N23" s="67">
        <f t="shared" ca="1" si="4"/>
        <v>0.3333333333333332</v>
      </c>
      <c r="O23" s="69">
        <f t="shared" ca="1" si="5"/>
        <v>0</v>
      </c>
      <c r="V23" s="8"/>
      <c r="W23" s="7"/>
    </row>
    <row r="24" spans="1:23" x14ac:dyDescent="0.2">
      <c r="B24" s="63">
        <f t="shared" si="9"/>
        <v>42264</v>
      </c>
      <c r="C24" s="64">
        <f t="shared" ca="1" si="6"/>
        <v>42264</v>
      </c>
      <c r="D24" s="87">
        <v>0.91666666666666663</v>
      </c>
      <c r="E24" s="88">
        <v>0.125</v>
      </c>
      <c r="F24" s="87">
        <v>0.125</v>
      </c>
      <c r="G24" s="88">
        <v>0.20833333333333334</v>
      </c>
      <c r="H24" s="66">
        <f t="shared" si="0"/>
        <v>0</v>
      </c>
      <c r="I24" s="66">
        <f t="shared" si="1"/>
        <v>0.29166666666666674</v>
      </c>
      <c r="J24" s="66">
        <f t="shared" si="7"/>
        <v>4.1666666666666685E-2</v>
      </c>
      <c r="K24" s="66">
        <f t="shared" si="8"/>
        <v>0.33333333333333343</v>
      </c>
      <c r="L24" s="67">
        <f t="shared" si="2"/>
        <v>0.33333333333333343</v>
      </c>
      <c r="M24" s="68">
        <f t="shared" ca="1" si="3"/>
        <v>0.33333333333333331</v>
      </c>
      <c r="N24" s="67">
        <f t="shared" ca="1" si="4"/>
        <v>1.1102230246251565E-16</v>
      </c>
      <c r="O24" s="69">
        <f t="shared" ca="1" si="5"/>
        <v>0</v>
      </c>
    </row>
    <row r="25" spans="1:23" x14ac:dyDescent="0.2">
      <c r="B25" s="63">
        <f t="shared" si="9"/>
        <v>42265</v>
      </c>
      <c r="C25" s="64">
        <f t="shared" ca="1" si="6"/>
        <v>42265</v>
      </c>
      <c r="D25" s="87">
        <v>0</v>
      </c>
      <c r="E25" s="88">
        <v>0.125</v>
      </c>
      <c r="F25" s="87">
        <v>0.16666666666666666</v>
      </c>
      <c r="G25" s="88">
        <v>0.29166666666666669</v>
      </c>
      <c r="H25" s="66">
        <f t="shared" si="0"/>
        <v>8.3333333333333454E-2</v>
      </c>
      <c r="I25" s="66">
        <f t="shared" si="1"/>
        <v>0.16666666666666657</v>
      </c>
      <c r="J25" s="66">
        <f t="shared" si="7"/>
        <v>2.3809523809523808E-2</v>
      </c>
      <c r="K25" s="66">
        <f t="shared" si="8"/>
        <v>0.19047619047619038</v>
      </c>
      <c r="L25" s="67">
        <f t="shared" si="2"/>
        <v>0.27380952380952384</v>
      </c>
      <c r="M25" s="68">
        <f t="shared" ca="1" si="3"/>
        <v>0.27380952380952384</v>
      </c>
      <c r="N25" s="67">
        <f t="shared" ca="1" si="4"/>
        <v>0</v>
      </c>
      <c r="O25" s="69">
        <f t="shared" ca="1" si="5"/>
        <v>0</v>
      </c>
    </row>
    <row r="26" spans="1:23" x14ac:dyDescent="0.2">
      <c r="B26" s="63">
        <f t="shared" si="9"/>
        <v>42266</v>
      </c>
      <c r="C26" s="64">
        <f t="shared" ca="1" si="6"/>
        <v>42266</v>
      </c>
      <c r="D26" s="87">
        <v>4.1666666666666664E-2</v>
      </c>
      <c r="E26" s="88">
        <v>8.3333333333333329E-2</v>
      </c>
      <c r="F26" s="87">
        <v>0.125</v>
      </c>
      <c r="G26" s="88">
        <v>0.41666666666666669</v>
      </c>
      <c r="H26" s="66">
        <f t="shared" si="0"/>
        <v>0.2083333333333334</v>
      </c>
      <c r="I26" s="66">
        <f t="shared" si="1"/>
        <v>0.12499999999999997</v>
      </c>
      <c r="J26" s="66">
        <f t="shared" si="7"/>
        <v>1.7857142857142849E-2</v>
      </c>
      <c r="K26" s="66">
        <f t="shared" si="8"/>
        <v>0.14285714285714282</v>
      </c>
      <c r="L26" s="67">
        <f t="shared" si="2"/>
        <v>0.35119047619047622</v>
      </c>
      <c r="M26" s="68">
        <f t="shared" ca="1" si="3"/>
        <v>0.16666666666666666</v>
      </c>
      <c r="N26" s="67">
        <f t="shared" ca="1" si="4"/>
        <v>0.18452380952380956</v>
      </c>
      <c r="O26" s="69">
        <f t="shared" ca="1" si="5"/>
        <v>0</v>
      </c>
    </row>
    <row r="27" spans="1:23" x14ac:dyDescent="0.2">
      <c r="B27" s="63">
        <f t="shared" si="9"/>
        <v>42267</v>
      </c>
      <c r="C27" s="64">
        <f t="shared" ca="1" si="6"/>
        <v>42267</v>
      </c>
      <c r="D27" s="87">
        <v>4.3749999999999997E-2</v>
      </c>
      <c r="E27" s="88">
        <v>8.6805555555555566E-2</v>
      </c>
      <c r="F27" s="87">
        <v>0.125</v>
      </c>
      <c r="G27" s="88">
        <v>0.41805555555555557</v>
      </c>
      <c r="H27" s="66">
        <f t="shared" si="0"/>
        <v>0.20972222222222228</v>
      </c>
      <c r="I27" s="66">
        <f t="shared" si="1"/>
        <v>0.12638888888888886</v>
      </c>
      <c r="J27" s="66">
        <f t="shared" si="7"/>
        <v>1.8055555555555547E-2</v>
      </c>
      <c r="K27" s="66">
        <f t="shared" si="8"/>
        <v>0.1444444444444444</v>
      </c>
      <c r="L27" s="67">
        <f t="shared" si="2"/>
        <v>0.35416666666666669</v>
      </c>
      <c r="M27" s="68">
        <f t="shared" ca="1" si="3"/>
        <v>0</v>
      </c>
      <c r="N27" s="67">
        <f t="shared" ca="1" si="4"/>
        <v>0</v>
      </c>
      <c r="O27" s="69">
        <f t="shared" ca="1" si="5"/>
        <v>0.35416666666666669</v>
      </c>
    </row>
    <row r="28" spans="1:23" x14ac:dyDescent="0.2">
      <c r="B28" s="63">
        <f t="shared" si="9"/>
        <v>42268</v>
      </c>
      <c r="C28" s="64">
        <f t="shared" ca="1" si="6"/>
        <v>42268</v>
      </c>
      <c r="D28" s="87">
        <v>0.875</v>
      </c>
      <c r="E28" s="88">
        <v>0.25</v>
      </c>
      <c r="F28" s="87">
        <v>0.29166666666666669</v>
      </c>
      <c r="G28" s="88">
        <v>0.41666666666666669</v>
      </c>
      <c r="H28" s="66">
        <f t="shared" si="0"/>
        <v>0.20833333333333343</v>
      </c>
      <c r="I28" s="66">
        <f t="shared" si="1"/>
        <v>0.29166666666666663</v>
      </c>
      <c r="J28" s="66">
        <f t="shared" si="7"/>
        <v>4.1666666666666685E-2</v>
      </c>
      <c r="K28" s="66">
        <f t="shared" si="8"/>
        <v>0.33333333333333331</v>
      </c>
      <c r="L28" s="67">
        <f t="shared" si="2"/>
        <v>0.54166666666666674</v>
      </c>
      <c r="M28" s="68">
        <f t="shared" ca="1" si="3"/>
        <v>0.33333333333333331</v>
      </c>
      <c r="N28" s="67">
        <f t="shared" ca="1" si="4"/>
        <v>0.20833333333333343</v>
      </c>
      <c r="O28" s="69">
        <f t="shared" ca="1" si="5"/>
        <v>0</v>
      </c>
    </row>
    <row r="29" spans="1:23" x14ac:dyDescent="0.2">
      <c r="B29" s="63">
        <f t="shared" si="9"/>
        <v>42269</v>
      </c>
      <c r="C29" s="64">
        <f t="shared" ca="1" si="6"/>
        <v>42269</v>
      </c>
      <c r="D29" s="87">
        <v>0</v>
      </c>
      <c r="E29" s="88">
        <v>0.20833333333333334</v>
      </c>
      <c r="F29" s="87">
        <v>0.25</v>
      </c>
      <c r="G29" s="88">
        <v>0.4375</v>
      </c>
      <c r="H29" s="66">
        <f t="shared" si="0"/>
        <v>0.1875</v>
      </c>
      <c r="I29" s="66">
        <f t="shared" si="1"/>
        <v>0.20833333333333337</v>
      </c>
      <c r="J29" s="66">
        <f t="shared" si="7"/>
        <v>2.9761904761904767E-2</v>
      </c>
      <c r="K29" s="66">
        <f t="shared" si="8"/>
        <v>0.23809523809523814</v>
      </c>
      <c r="L29" s="67">
        <f t="shared" si="2"/>
        <v>0.42559523809523814</v>
      </c>
      <c r="M29" s="68">
        <f t="shared" ca="1" si="3"/>
        <v>0.33333333333333331</v>
      </c>
      <c r="N29" s="67">
        <f t="shared" ca="1" si="4"/>
        <v>9.2261904761904823E-2</v>
      </c>
      <c r="O29" s="69">
        <f t="shared" ca="1" si="5"/>
        <v>0</v>
      </c>
    </row>
    <row r="30" spans="1:23" x14ac:dyDescent="0.2">
      <c r="B30" s="63">
        <f t="shared" si="9"/>
        <v>42270</v>
      </c>
      <c r="C30" s="64">
        <f t="shared" ca="1" si="6"/>
        <v>42270</v>
      </c>
      <c r="D30" s="87">
        <v>0</v>
      </c>
      <c r="E30" s="88">
        <v>0.25</v>
      </c>
      <c r="F30" s="87">
        <v>0.26041666666666669</v>
      </c>
      <c r="G30" s="88">
        <v>0.41666666666666669</v>
      </c>
      <c r="H30" s="66">
        <f t="shared" si="0"/>
        <v>0.19791666666666663</v>
      </c>
      <c r="I30" s="66">
        <f t="shared" si="1"/>
        <v>0.20833333333333337</v>
      </c>
      <c r="J30" s="66">
        <f t="shared" si="7"/>
        <v>2.9761904761904767E-2</v>
      </c>
      <c r="K30" s="66">
        <f t="shared" si="8"/>
        <v>0.23809523809523814</v>
      </c>
      <c r="L30" s="67">
        <f t="shared" si="2"/>
        <v>0.43601190476190477</v>
      </c>
      <c r="M30" s="68">
        <f t="shared" ca="1" si="3"/>
        <v>0.33333333333333331</v>
      </c>
      <c r="N30" s="67">
        <f t="shared" ca="1" si="4"/>
        <v>0.10267857142857145</v>
      </c>
      <c r="O30" s="69">
        <f t="shared" ca="1" si="5"/>
        <v>0</v>
      </c>
    </row>
    <row r="31" spans="1:23" x14ac:dyDescent="0.2">
      <c r="B31" s="63">
        <f t="shared" si="9"/>
        <v>42271</v>
      </c>
      <c r="C31" s="64">
        <f ca="1">IF(B31="","",IF(COUNTIF(fer,B31)&gt;0,"feriado",B31))</f>
        <v>42271</v>
      </c>
      <c r="D31" s="87">
        <v>3.472222222222222E-3</v>
      </c>
      <c r="E31" s="88">
        <v>0.29166666666666669</v>
      </c>
      <c r="F31" s="87">
        <v>0.33333333333333331</v>
      </c>
      <c r="G31" s="88">
        <v>0.45833333333333331</v>
      </c>
      <c r="H31" s="66">
        <f t="shared" si="0"/>
        <v>0.2083333333333334</v>
      </c>
      <c r="I31" s="66">
        <f t="shared" si="1"/>
        <v>0.20486111111111105</v>
      </c>
      <c r="J31" s="66">
        <f t="shared" si="7"/>
        <v>2.9265873015872995E-2</v>
      </c>
      <c r="K31" s="66">
        <f t="shared" si="8"/>
        <v>0.23412698412698404</v>
      </c>
      <c r="L31" s="67">
        <f t="shared" si="2"/>
        <v>0.44246031746031744</v>
      </c>
      <c r="M31" s="68">
        <f t="shared" ca="1" si="3"/>
        <v>0.33333333333333331</v>
      </c>
      <c r="N31" s="67">
        <f t="shared" ca="1" si="4"/>
        <v>0.10912698412698413</v>
      </c>
      <c r="O31" s="69">
        <f t="shared" ca="1" si="5"/>
        <v>0</v>
      </c>
    </row>
    <row r="32" spans="1:23" x14ac:dyDescent="0.2">
      <c r="B32" s="63">
        <f t="shared" si="9"/>
        <v>42272</v>
      </c>
      <c r="C32" s="64">
        <f t="shared" ca="1" si="6"/>
        <v>42272</v>
      </c>
      <c r="D32" s="87">
        <v>0.625</v>
      </c>
      <c r="E32" s="88">
        <v>0.79166666666666663</v>
      </c>
      <c r="F32" s="87">
        <v>0.83333333333333337</v>
      </c>
      <c r="G32" s="88">
        <v>1</v>
      </c>
      <c r="H32" s="66">
        <f t="shared" si="0"/>
        <v>0.24999999999999989</v>
      </c>
      <c r="I32" s="66">
        <f t="shared" si="1"/>
        <v>8.333333333333337E-2</v>
      </c>
      <c r="J32" s="66">
        <f t="shared" si="7"/>
        <v>1.1904761904761904E-2</v>
      </c>
      <c r="K32" s="66">
        <f t="shared" si="8"/>
        <v>9.5238095238095274E-2</v>
      </c>
      <c r="L32" s="67">
        <f t="shared" si="2"/>
        <v>0.34523809523809518</v>
      </c>
      <c r="M32" s="68">
        <f t="shared" ca="1" si="3"/>
        <v>0.33333333333333331</v>
      </c>
      <c r="N32" s="67">
        <f t="shared" ca="1" si="4"/>
        <v>1.1904761904761862E-2</v>
      </c>
      <c r="O32" s="69">
        <f t="shared" ca="1" si="5"/>
        <v>0</v>
      </c>
    </row>
    <row r="33" spans="2:15" x14ac:dyDescent="0.2">
      <c r="B33" s="63">
        <f t="shared" si="9"/>
        <v>42273</v>
      </c>
      <c r="C33" s="64">
        <f t="shared" ca="1" si="6"/>
        <v>42273</v>
      </c>
      <c r="D33" s="87">
        <v>0.75</v>
      </c>
      <c r="E33" s="88">
        <v>1</v>
      </c>
      <c r="F33" s="87">
        <v>4.1666666666666664E-2</v>
      </c>
      <c r="G33" s="88">
        <v>0.29166666666666669</v>
      </c>
      <c r="H33" s="66">
        <f t="shared" si="0"/>
        <v>0.24999999999999994</v>
      </c>
      <c r="I33" s="66">
        <f t="shared" si="1"/>
        <v>0.25000000000000006</v>
      </c>
      <c r="J33" s="66">
        <f t="shared" si="7"/>
        <v>3.5714285714285698E-2</v>
      </c>
      <c r="K33" s="66">
        <f t="shared" si="8"/>
        <v>0.28571428571428575</v>
      </c>
      <c r="L33" s="67">
        <f t="shared" si="2"/>
        <v>0.5357142857142857</v>
      </c>
      <c r="M33" s="68">
        <f t="shared" ca="1" si="3"/>
        <v>0.16666666666666666</v>
      </c>
      <c r="N33" s="67">
        <f t="shared" ca="1" si="4"/>
        <v>0.36904761904761907</v>
      </c>
      <c r="O33" s="69">
        <f t="shared" ca="1" si="5"/>
        <v>0</v>
      </c>
    </row>
    <row r="34" spans="2:15" x14ac:dyDescent="0.2">
      <c r="B34" s="63">
        <f t="shared" si="9"/>
        <v>42274</v>
      </c>
      <c r="C34" s="64">
        <f t="shared" ca="1" si="6"/>
        <v>42274</v>
      </c>
      <c r="D34" s="87">
        <v>0.625</v>
      </c>
      <c r="E34" s="88">
        <v>0.79166666666666663</v>
      </c>
      <c r="F34" s="87">
        <v>0.83333333333333337</v>
      </c>
      <c r="G34" s="88">
        <v>1</v>
      </c>
      <c r="H34" s="66">
        <f t="shared" si="0"/>
        <v>0.24999999999999989</v>
      </c>
      <c r="I34" s="66">
        <f t="shared" si="1"/>
        <v>8.333333333333337E-2</v>
      </c>
      <c r="J34" s="66">
        <f t="shared" si="7"/>
        <v>1.1904761904761904E-2</v>
      </c>
      <c r="K34" s="66">
        <f t="shared" si="8"/>
        <v>9.5238095238095274E-2</v>
      </c>
      <c r="L34" s="67">
        <f t="shared" si="2"/>
        <v>0.34523809523809518</v>
      </c>
      <c r="M34" s="68">
        <f t="shared" ca="1" si="3"/>
        <v>0</v>
      </c>
      <c r="N34" s="67">
        <f t="shared" ca="1" si="4"/>
        <v>0</v>
      </c>
      <c r="O34" s="69">
        <f t="shared" ca="1" si="5"/>
        <v>0.34523809523809518</v>
      </c>
    </row>
    <row r="35" spans="2:15" x14ac:dyDescent="0.2">
      <c r="B35" s="63">
        <f t="shared" si="9"/>
        <v>42275</v>
      </c>
      <c r="C35" s="64">
        <f t="shared" ca="1" si="6"/>
        <v>42275</v>
      </c>
      <c r="D35" s="87">
        <v>0.625</v>
      </c>
      <c r="E35" s="88">
        <v>0.79166666666666663</v>
      </c>
      <c r="F35" s="87">
        <v>0.83333333333333337</v>
      </c>
      <c r="G35" s="88">
        <v>1</v>
      </c>
      <c r="H35" s="66">
        <f t="shared" si="0"/>
        <v>0.24999999999999989</v>
      </c>
      <c r="I35" s="66">
        <f t="shared" si="1"/>
        <v>8.333333333333337E-2</v>
      </c>
      <c r="J35" s="66">
        <f t="shared" si="7"/>
        <v>1.1904761904761904E-2</v>
      </c>
      <c r="K35" s="66">
        <f t="shared" si="8"/>
        <v>9.5238095238095274E-2</v>
      </c>
      <c r="L35" s="67">
        <f t="shared" si="2"/>
        <v>0.34523809523809518</v>
      </c>
      <c r="M35" s="68">
        <f t="shared" ca="1" si="3"/>
        <v>0.33333333333333331</v>
      </c>
      <c r="N35" s="67">
        <f t="shared" ca="1" si="4"/>
        <v>1.1904761904761862E-2</v>
      </c>
      <c r="O35" s="69">
        <f t="shared" ca="1" si="5"/>
        <v>0</v>
      </c>
    </row>
    <row r="36" spans="2:15" x14ac:dyDescent="0.2">
      <c r="B36" s="70">
        <f>IF(B35="","",IF(MONTH(B35+1)&lt;&gt;MONTH(B35),"",B35+1))</f>
        <v>42276</v>
      </c>
      <c r="C36" s="64">
        <f t="shared" ca="1" si="6"/>
        <v>42276</v>
      </c>
      <c r="D36" s="87">
        <v>0.625</v>
      </c>
      <c r="E36" s="88">
        <v>0.79166666666666663</v>
      </c>
      <c r="F36" s="87">
        <v>0.83333333333333337</v>
      </c>
      <c r="G36" s="88">
        <v>1</v>
      </c>
      <c r="H36" s="66">
        <f t="shared" si="0"/>
        <v>0.24999999999999989</v>
      </c>
      <c r="I36" s="66">
        <f t="shared" si="1"/>
        <v>8.333333333333337E-2</v>
      </c>
      <c r="J36" s="66">
        <f t="shared" si="7"/>
        <v>1.1904761904761904E-2</v>
      </c>
      <c r="K36" s="66">
        <f t="shared" si="8"/>
        <v>9.5238095238095274E-2</v>
      </c>
      <c r="L36" s="67">
        <f t="shared" si="2"/>
        <v>0.34523809523809518</v>
      </c>
      <c r="M36" s="68">
        <f t="shared" ca="1" si="3"/>
        <v>0.33333333333333331</v>
      </c>
      <c r="N36" s="67">
        <f t="shared" ca="1" si="4"/>
        <v>1.1904761904761862E-2</v>
      </c>
      <c r="O36" s="69">
        <f t="shared" ca="1" si="5"/>
        <v>0</v>
      </c>
    </row>
    <row r="37" spans="2:15" x14ac:dyDescent="0.2">
      <c r="B37" s="70">
        <f>IF(B36="","",IF(MONTH(B36+1)&lt;&gt;MONTH(B36),"",B36+1))</f>
        <v>42277</v>
      </c>
      <c r="C37" s="64">
        <f t="shared" ca="1" si="6"/>
        <v>42277</v>
      </c>
      <c r="D37" s="87">
        <v>0.625</v>
      </c>
      <c r="E37" s="88">
        <v>0.79166666666666663</v>
      </c>
      <c r="F37" s="87">
        <v>0.83333333333333337</v>
      </c>
      <c r="G37" s="88">
        <v>1</v>
      </c>
      <c r="H37" s="66">
        <f t="shared" si="0"/>
        <v>0.24999999999999989</v>
      </c>
      <c r="I37" s="66">
        <f t="shared" si="1"/>
        <v>8.333333333333337E-2</v>
      </c>
      <c r="J37" s="66">
        <f t="shared" si="7"/>
        <v>1.1904761904761904E-2</v>
      </c>
      <c r="K37" s="66">
        <f t="shared" si="8"/>
        <v>9.5238095238095274E-2</v>
      </c>
      <c r="L37" s="67">
        <f t="shared" si="2"/>
        <v>0.34523809523809518</v>
      </c>
      <c r="M37" s="68">
        <f t="shared" ca="1" si="3"/>
        <v>0.33333333333333331</v>
      </c>
      <c r="N37" s="67">
        <f t="shared" ca="1" si="4"/>
        <v>1.1904761904761862E-2</v>
      </c>
      <c r="O37" s="69">
        <f t="shared" ca="1" si="5"/>
        <v>0</v>
      </c>
    </row>
    <row r="38" spans="2:15" x14ac:dyDescent="0.2">
      <c r="B38" s="71" t="str">
        <f>IF(B37="","",IF(MONTH(B37+1)&lt;&gt;MONTH(B37),"",B37+1))</f>
        <v/>
      </c>
      <c r="C38" s="72" t="str">
        <f t="shared" si="6"/>
        <v/>
      </c>
      <c r="D38" s="89"/>
      <c r="E38" s="90"/>
      <c r="F38" s="89"/>
      <c r="G38" s="90"/>
      <c r="H38" s="74" t="str">
        <f t="shared" si="0"/>
        <v/>
      </c>
      <c r="I38" s="74" t="str">
        <f t="shared" si="1"/>
        <v/>
      </c>
      <c r="J38" s="74" t="str">
        <f t="shared" si="7"/>
        <v/>
      </c>
      <c r="K38" s="74" t="str">
        <f t="shared" si="8"/>
        <v/>
      </c>
      <c r="L38" s="75" t="str">
        <f t="shared" si="2"/>
        <v/>
      </c>
      <c r="M38" s="76" t="str">
        <f t="shared" si="3"/>
        <v/>
      </c>
      <c r="N38" s="75" t="str">
        <f t="shared" si="4"/>
        <v/>
      </c>
      <c r="O38" s="77" t="str">
        <f t="shared" si="5"/>
        <v/>
      </c>
    </row>
    <row r="39" spans="2:15" x14ac:dyDescent="0.2">
      <c r="B39" s="101" t="s">
        <v>47</v>
      </c>
      <c r="C39" s="101" t="s">
        <v>46</v>
      </c>
      <c r="D39" s="101" t="s">
        <v>40</v>
      </c>
      <c r="E39" s="101" t="s">
        <v>41</v>
      </c>
      <c r="F39" s="101" t="s">
        <v>43</v>
      </c>
      <c r="G39" s="101" t="s">
        <v>44</v>
      </c>
      <c r="H39" s="101" t="s">
        <v>45</v>
      </c>
      <c r="I39" s="101" t="s">
        <v>54</v>
      </c>
      <c r="J39" s="105" t="s">
        <v>48</v>
      </c>
      <c r="K39" s="104">
        <f>SUM(K8:K38)</f>
        <v>6.8365079365079362</v>
      </c>
      <c r="L39" s="104">
        <f>SUM(L8:L38)</f>
        <v>13.762202380952381</v>
      </c>
      <c r="M39" s="105" t="s">
        <v>48</v>
      </c>
      <c r="N39" s="104">
        <f ca="1">SUM(N8:N38)</f>
        <v>4.0501984126984123</v>
      </c>
      <c r="O39" s="104">
        <f ca="1">SUM(O8:O38)</f>
        <v>1.7715277777777776</v>
      </c>
    </row>
    <row r="40" spans="2:15" x14ac:dyDescent="0.2">
      <c r="B40" s="106">
        <f>B8</f>
        <v>42248</v>
      </c>
      <c r="C40" s="106">
        <f>DATE(YEAR(B8),MONTH(B8)+1,0)</f>
        <v>42277</v>
      </c>
      <c r="D40" s="107">
        <f ca="1">COUNTIF(C8:C38,"feriado")</f>
        <v>0</v>
      </c>
      <c r="E40" s="108">
        <f ca="1">SUMPRODUCT((WEEKDAY(ROW(INDIRECT($B40&amp;":"&amp;$C40)))=1)*(COUNTIF(fer,ROW(INDIRECT($B40&amp;":"&amp;$C40)))=0))</f>
        <v>4</v>
      </c>
      <c r="F40" s="108">
        <f>DAY(C40)</f>
        <v>30</v>
      </c>
      <c r="G40" s="108">
        <f ca="1">F40-H40</f>
        <v>26</v>
      </c>
      <c r="H40" s="108">
        <f ca="1">D40+E40</f>
        <v>4</v>
      </c>
      <c r="I40" s="113" t="str">
        <f ca="1">G40&amp;"/"&amp;H40</f>
        <v>26/4</v>
      </c>
      <c r="J40" s="110" t="s">
        <v>49</v>
      </c>
      <c r="K40" s="109">
        <f>K39*24</f>
        <v>164.07619047619048</v>
      </c>
      <c r="L40" s="109">
        <f>L39*24</f>
        <v>330.29285714285714</v>
      </c>
      <c r="M40" s="110" t="s">
        <v>49</v>
      </c>
      <c r="N40" s="109">
        <f ca="1">N39*24</f>
        <v>97.204761904761895</v>
      </c>
      <c r="O40" s="109">
        <f ca="1">O39*24</f>
        <v>42.516666666666666</v>
      </c>
    </row>
    <row r="41" spans="2:15" x14ac:dyDescent="0.2">
      <c r="B41" s="103"/>
      <c r="C41" s="111"/>
      <c r="D41" s="111"/>
      <c r="E41" s="111"/>
      <c r="F41" s="111"/>
      <c r="G41" s="111"/>
      <c r="H41" s="111"/>
      <c r="I41" s="111"/>
      <c r="J41" s="112" t="s">
        <v>50</v>
      </c>
      <c r="K41" s="109">
        <f ca="1">K40/$G$40*$H$40</f>
        <v>25.242490842490842</v>
      </c>
      <c r="L41" s="103"/>
      <c r="M41" s="112" t="s">
        <v>50</v>
      </c>
      <c r="N41" s="109">
        <f ca="1">N40/$G$40*$H$40</f>
        <v>14.954578754578753</v>
      </c>
      <c r="O41" s="109">
        <f ca="1">O40/$G$40*$H$40</f>
        <v>6.5410256410256409</v>
      </c>
    </row>
    <row r="44" spans="2:15" ht="18.75" x14ac:dyDescent="0.2">
      <c r="G44" s="1"/>
      <c r="H44" s="1"/>
      <c r="I44" s="1"/>
      <c r="J44" s="1"/>
      <c r="K44" s="1"/>
    </row>
  </sheetData>
  <sheetProtection algorithmName="SHA-512" hashValue="YJ+SRh+EqgIzirCiLlpz4sqlQacEzufupkfVCIb7QwIQb4eYRrDO6XB4tuo69r1FZzbithcjfUxr2xaz76Jorw==" saltValue="zNhDAUH4MjHlpQWV26WAeg==" spinCount="100000" sheet="1" objects="1" scenarios="1"/>
  <mergeCells count="2">
    <mergeCell ref="J2:J3"/>
    <mergeCell ref="V7:W7"/>
  </mergeCells>
  <conditionalFormatting sqref="S30">
    <cfRule type="expression" dxfId="28" priority="7">
      <formula>WEEKDAY($B$8,2)=1</formula>
    </cfRule>
  </conditionalFormatting>
  <conditionalFormatting sqref="H8:O38">
    <cfRule type="expression" dxfId="27" priority="5">
      <formula>WEEKDAY($B8,2)=7</formula>
    </cfRule>
    <cfRule type="expression" dxfId="26" priority="6">
      <formula>COUNTIF(fer,$B8)&gt;0</formula>
    </cfRule>
  </conditionalFormatting>
  <conditionalFormatting sqref="B8:C38">
    <cfRule type="expression" dxfId="25" priority="3">
      <formula>WEEKDAY($B8,2)=7</formula>
    </cfRule>
    <cfRule type="expression" dxfId="24" priority="4">
      <formula>COUNTIF(fer,$B8)&gt;0</formula>
    </cfRule>
  </conditionalFormatting>
  <conditionalFormatting sqref="D8:G38">
    <cfRule type="expression" dxfId="23" priority="1">
      <formula>WEEKDAY($B8,2)=7</formula>
    </cfRule>
    <cfRule type="expression" dxfId="22" priority="2">
      <formula>COUNTIF(fer,$B8)&gt;0</formula>
    </cfRule>
  </conditionalFormatting>
  <pageMargins left="0.75" right="0.75" top="1" bottom="1" header="0.49212598499999999" footer="0.49212598499999999"/>
  <pageSetup paperSize="9" scale="84" orientation="landscape" horizontalDpi="0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2:W44"/>
  <sheetViews>
    <sheetView showGridLines="0" zoomScaleNormal="100" workbookViewId="0">
      <selection activeCell="V30" sqref="V30"/>
    </sheetView>
  </sheetViews>
  <sheetFormatPr defaultRowHeight="12.75" x14ac:dyDescent="0.2"/>
  <cols>
    <col min="1" max="1" width="5.7109375" customWidth="1"/>
    <col min="2" max="2" width="12.140625" customWidth="1"/>
    <col min="3" max="3" width="13.85546875" customWidth="1"/>
    <col min="4" max="7" width="9.42578125" bestFit="1" customWidth="1"/>
    <col min="8" max="11" width="9.42578125" customWidth="1"/>
    <col min="12" max="14" width="11.28515625" customWidth="1"/>
    <col min="16" max="19" width="6.7109375" customWidth="1"/>
    <col min="20" max="20" width="10.140625" bestFit="1" customWidth="1"/>
    <col min="22" max="22" width="12" customWidth="1"/>
    <col min="23" max="23" width="26.85546875" customWidth="1"/>
  </cols>
  <sheetData>
    <row r="2" spans="1:23" ht="12.75" customHeight="1" x14ac:dyDescent="0.2">
      <c r="B2" s="53" t="s">
        <v>38</v>
      </c>
      <c r="C2" s="83">
        <v>2015</v>
      </c>
      <c r="G2" s="2" t="s">
        <v>7</v>
      </c>
      <c r="H2" s="84">
        <v>0.33333333333333331</v>
      </c>
      <c r="I2" s="2"/>
      <c r="J2" s="129" t="s">
        <v>37</v>
      </c>
      <c r="K2" s="84">
        <v>0.91666666666666663</v>
      </c>
    </row>
    <row r="3" spans="1:23" x14ac:dyDescent="0.2">
      <c r="B3" s="53" t="s">
        <v>39</v>
      </c>
      <c r="C3" s="83">
        <v>10</v>
      </c>
      <c r="G3" s="3" t="s">
        <v>9</v>
      </c>
      <c r="H3" s="84">
        <v>0.16666666666666666</v>
      </c>
      <c r="I3" s="3"/>
      <c r="J3" s="130"/>
      <c r="K3" s="84">
        <v>0.20833333333333334</v>
      </c>
    </row>
    <row r="7" spans="1:23" ht="25.5" x14ac:dyDescent="0.2">
      <c r="B7" s="91" t="s">
        <v>0</v>
      </c>
      <c r="C7" s="91" t="s">
        <v>1</v>
      </c>
      <c r="D7" s="91" t="s">
        <v>2</v>
      </c>
      <c r="E7" s="91" t="s">
        <v>3</v>
      </c>
      <c r="F7" s="91" t="s">
        <v>2</v>
      </c>
      <c r="G7" s="91" t="s">
        <v>3</v>
      </c>
      <c r="H7" s="91" t="s">
        <v>34</v>
      </c>
      <c r="I7" s="91" t="s">
        <v>53</v>
      </c>
      <c r="J7" s="91" t="s">
        <v>35</v>
      </c>
      <c r="K7" s="91" t="s">
        <v>36</v>
      </c>
      <c r="L7" s="91" t="s">
        <v>4</v>
      </c>
      <c r="M7" s="91" t="s">
        <v>5</v>
      </c>
      <c r="N7" s="91" t="s">
        <v>6</v>
      </c>
      <c r="O7" s="91" t="s">
        <v>20</v>
      </c>
      <c r="P7" s="9"/>
      <c r="Q7" s="10"/>
      <c r="R7" s="10"/>
      <c r="S7" s="10"/>
      <c r="T7" s="6"/>
      <c r="V7" s="134"/>
      <c r="W7" s="135"/>
    </row>
    <row r="8" spans="1:23" ht="12.75" customHeight="1" x14ac:dyDescent="0.2">
      <c r="B8" s="56">
        <f>DATE(C2,C3,1)</f>
        <v>42278</v>
      </c>
      <c r="C8" s="57">
        <f ca="1">IF(B8="","",IF(COUNTIF(fer,B8)&gt;0,"feriado",B8))</f>
        <v>42278</v>
      </c>
      <c r="D8" s="85">
        <v>0.625</v>
      </c>
      <c r="E8" s="86">
        <v>0.79166666666666663</v>
      </c>
      <c r="F8" s="85">
        <v>0.83333333333333337</v>
      </c>
      <c r="G8" s="86">
        <v>1</v>
      </c>
      <c r="H8" s="59">
        <f t="shared" ref="H8:H38" si="0">IF(B8="","",L8-K8)</f>
        <v>0.24999999999999989</v>
      </c>
      <c r="I8" s="59">
        <f t="shared" ref="I8:I38" si="1">IF(B8="","",MAX(ININOT,MIN(FIMNOT+1,E8+(D8&gt;E8)))-MAX(ININOT,D8)+(MIN(FIMNOT,E8+(D8&gt;E8))-MIN(FIMNOT,D8))+MAX(ININOT,MIN(FIMNOT+1,G8+(F8&gt;G8)))-MAX(ININOT,F8)+(MIN(FIMNOT,G8+(F8&gt;G8))-MIN(FIMNOT,F8)))</f>
        <v>8.333333333333337E-2</v>
      </c>
      <c r="J8" s="59">
        <f>IF(B8="","",(I8/7*8)-I8)</f>
        <v>1.1904761904761904E-2</v>
      </c>
      <c r="K8" s="59">
        <f>IF(B8="","",I8+J8)</f>
        <v>9.5238095238095274E-2</v>
      </c>
      <c r="L8" s="60">
        <f t="shared" ref="L8:L38" si="2">IF(B8="","",MOD((E8-D8)+(G8-F8),1)+J8)</f>
        <v>0.34523809523809518</v>
      </c>
      <c r="M8" s="61">
        <f t="shared" ref="M8:M38" ca="1" si="3">IF(B8="","",IF(OR(COUNTIF(fer,B8)&gt;0,WEEKDAY(B8)=1),0,IF(WEEKDAY(B8)=7,MIN($H$3,L8),MIN($H$2,L8))))</f>
        <v>0.33333333333333331</v>
      </c>
      <c r="N8" s="60">
        <f t="shared" ref="N8:N38" ca="1" si="4">IF(B8="","",IF(M8=0,0,IF(WEEKDAY(B8)=7,MAX(0,L8-$H$3),MAX(0,L8-$H$2))))</f>
        <v>1.1904761904761862E-2</v>
      </c>
      <c r="O8" s="62">
        <f t="shared" ref="O8:O38" ca="1" si="5">IF(B8="","",IF(M8=0,L8,0))</f>
        <v>0</v>
      </c>
      <c r="T8" s="13"/>
      <c r="V8" s="14"/>
      <c r="W8" s="11"/>
    </row>
    <row r="9" spans="1:23" ht="12.75" customHeight="1" x14ac:dyDescent="0.2">
      <c r="B9" s="63">
        <f>B8+1</f>
        <v>42279</v>
      </c>
      <c r="C9" s="64">
        <f t="shared" ref="C9:C38" ca="1" si="6">IF(B9="","",IF(COUNTIF(fer,B9)&gt;0,"feriado",B9))</f>
        <v>42279</v>
      </c>
      <c r="D9" s="87">
        <v>0.625</v>
      </c>
      <c r="E9" s="88">
        <v>0.79166666666666663</v>
      </c>
      <c r="F9" s="87">
        <v>0.83333333333333337</v>
      </c>
      <c r="G9" s="88">
        <v>4.1666666666666664E-2</v>
      </c>
      <c r="H9" s="66">
        <f t="shared" si="0"/>
        <v>0.24999999999999981</v>
      </c>
      <c r="I9" s="66">
        <f t="shared" si="1"/>
        <v>0.12500000000000011</v>
      </c>
      <c r="J9" s="66">
        <f t="shared" ref="J9:J38" si="7">IF(B9="","",(I9/7*8)-I9)</f>
        <v>1.7857142857142877E-2</v>
      </c>
      <c r="K9" s="66">
        <f t="shared" ref="K9:K38" si="8">IF(B9="","",I9+J9)</f>
        <v>0.14285714285714299</v>
      </c>
      <c r="L9" s="67">
        <f t="shared" si="2"/>
        <v>0.39285714285714279</v>
      </c>
      <c r="M9" s="68">
        <f t="shared" ca="1" si="3"/>
        <v>0.33333333333333331</v>
      </c>
      <c r="N9" s="67">
        <f t="shared" ca="1" si="4"/>
        <v>5.9523809523809479E-2</v>
      </c>
      <c r="O9" s="69">
        <f t="shared" ca="1" si="5"/>
        <v>0</v>
      </c>
      <c r="V9" s="14"/>
      <c r="W9" s="11"/>
    </row>
    <row r="10" spans="1:23" x14ac:dyDescent="0.2">
      <c r="B10" s="63">
        <f>B9+1</f>
        <v>42280</v>
      </c>
      <c r="C10" s="64">
        <f t="shared" ca="1" si="6"/>
        <v>42280</v>
      </c>
      <c r="D10" s="87">
        <v>0.625</v>
      </c>
      <c r="E10" s="88">
        <v>0.79166666666666663</v>
      </c>
      <c r="F10" s="87">
        <v>0.83333333333333337</v>
      </c>
      <c r="G10" s="88">
        <v>5.2083333333333336E-2</v>
      </c>
      <c r="H10" s="66">
        <f t="shared" si="0"/>
        <v>0.25</v>
      </c>
      <c r="I10" s="66">
        <f t="shared" si="1"/>
        <v>0.13541666666666663</v>
      </c>
      <c r="J10" s="66">
        <f t="shared" si="7"/>
        <v>1.9345238095238082E-2</v>
      </c>
      <c r="K10" s="66">
        <f t="shared" si="8"/>
        <v>0.15476190476190471</v>
      </c>
      <c r="L10" s="67">
        <f t="shared" si="2"/>
        <v>0.40476190476190471</v>
      </c>
      <c r="M10" s="68">
        <f t="shared" ca="1" si="3"/>
        <v>0.16666666666666666</v>
      </c>
      <c r="N10" s="67">
        <f t="shared" ca="1" si="4"/>
        <v>0.23809523809523805</v>
      </c>
      <c r="O10" s="69">
        <f t="shared" ca="1" si="5"/>
        <v>0</v>
      </c>
      <c r="V10" s="14"/>
      <c r="W10" s="11"/>
    </row>
    <row r="11" spans="1:23" x14ac:dyDescent="0.2">
      <c r="B11" s="63">
        <f>B10+1</f>
        <v>42281</v>
      </c>
      <c r="C11" s="64">
        <f t="shared" ca="1" si="6"/>
        <v>42281</v>
      </c>
      <c r="D11" s="87">
        <v>0.625</v>
      </c>
      <c r="E11" s="88">
        <v>0.79166666666666663</v>
      </c>
      <c r="F11" s="87">
        <v>0.83333333333333337</v>
      </c>
      <c r="G11" s="88">
        <v>8.3333333333333329E-2</v>
      </c>
      <c r="H11" s="66">
        <f t="shared" si="0"/>
        <v>0.25</v>
      </c>
      <c r="I11" s="66">
        <f t="shared" si="1"/>
        <v>0.16666666666666663</v>
      </c>
      <c r="J11" s="66">
        <f t="shared" si="7"/>
        <v>2.3809523809523808E-2</v>
      </c>
      <c r="K11" s="66">
        <f t="shared" si="8"/>
        <v>0.19047619047619044</v>
      </c>
      <c r="L11" s="67">
        <f t="shared" si="2"/>
        <v>0.44047619047619047</v>
      </c>
      <c r="M11" s="68">
        <f t="shared" ca="1" si="3"/>
        <v>0</v>
      </c>
      <c r="N11" s="67">
        <f t="shared" ca="1" si="4"/>
        <v>0</v>
      </c>
      <c r="O11" s="69">
        <f t="shared" ca="1" si="5"/>
        <v>0.44047619047619047</v>
      </c>
      <c r="V11" s="14"/>
      <c r="W11" s="11"/>
    </row>
    <row r="12" spans="1:23" x14ac:dyDescent="0.2">
      <c r="B12" s="63">
        <f>B11+1</f>
        <v>42282</v>
      </c>
      <c r="C12" s="64">
        <f t="shared" ca="1" si="6"/>
        <v>42282</v>
      </c>
      <c r="D12" s="87">
        <v>0.62361111111111112</v>
      </c>
      <c r="E12" s="88">
        <v>0.79166666666666663</v>
      </c>
      <c r="F12" s="87">
        <v>0.83333333333333337</v>
      </c>
      <c r="G12" s="88">
        <v>0.11458333333333333</v>
      </c>
      <c r="H12" s="66">
        <f t="shared" si="0"/>
        <v>0.25138888888888888</v>
      </c>
      <c r="I12" s="66">
        <f t="shared" si="1"/>
        <v>0.19791666666666663</v>
      </c>
      <c r="J12" s="66">
        <f t="shared" si="7"/>
        <v>2.8273809523809507E-2</v>
      </c>
      <c r="K12" s="66">
        <f t="shared" si="8"/>
        <v>0.22619047619047614</v>
      </c>
      <c r="L12" s="67">
        <f t="shared" si="2"/>
        <v>0.47757936507936505</v>
      </c>
      <c r="M12" s="68">
        <f t="shared" ca="1" si="3"/>
        <v>0.33333333333333331</v>
      </c>
      <c r="N12" s="67">
        <f t="shared" ca="1" si="4"/>
        <v>0.14424603174603173</v>
      </c>
      <c r="O12" s="69">
        <f t="shared" ca="1" si="5"/>
        <v>0</v>
      </c>
      <c r="V12" s="14"/>
      <c r="W12" s="11"/>
    </row>
    <row r="13" spans="1:23" x14ac:dyDescent="0.2">
      <c r="B13" s="63">
        <f t="shared" ref="B13:B35" si="9">B12+1</f>
        <v>42283</v>
      </c>
      <c r="C13" s="64">
        <f t="shared" ca="1" si="6"/>
        <v>42283</v>
      </c>
      <c r="D13" s="87">
        <v>0.62916666666666665</v>
      </c>
      <c r="E13" s="88">
        <v>0.79166666666666663</v>
      </c>
      <c r="F13" s="87">
        <v>0.83333333333333337</v>
      </c>
      <c r="G13" s="88">
        <v>0.125</v>
      </c>
      <c r="H13" s="66">
        <f t="shared" si="0"/>
        <v>0.24583333333333324</v>
      </c>
      <c r="I13" s="66">
        <f t="shared" si="1"/>
        <v>0.20833333333333337</v>
      </c>
      <c r="J13" s="66">
        <f t="shared" si="7"/>
        <v>2.9761904761904767E-2</v>
      </c>
      <c r="K13" s="66">
        <f t="shared" si="8"/>
        <v>0.23809523809523814</v>
      </c>
      <c r="L13" s="67">
        <f t="shared" si="2"/>
        <v>0.48392857142857137</v>
      </c>
      <c r="M13" s="68">
        <f t="shared" ca="1" si="3"/>
        <v>0.33333333333333331</v>
      </c>
      <c r="N13" s="67">
        <f t="shared" ca="1" si="4"/>
        <v>0.15059523809523806</v>
      </c>
      <c r="O13" s="69">
        <f t="shared" ca="1" si="5"/>
        <v>0</v>
      </c>
      <c r="V13" s="14"/>
      <c r="W13" s="11"/>
    </row>
    <row r="14" spans="1:23" x14ac:dyDescent="0.2">
      <c r="B14" s="63">
        <f t="shared" si="9"/>
        <v>42284</v>
      </c>
      <c r="C14" s="64">
        <f t="shared" ca="1" si="6"/>
        <v>42284</v>
      </c>
      <c r="D14" s="87">
        <v>0.63472222222222219</v>
      </c>
      <c r="E14" s="88">
        <v>0.79166666666666663</v>
      </c>
      <c r="F14" s="87">
        <v>0.83333333333333337</v>
      </c>
      <c r="G14" s="88">
        <v>0.13194444444444445</v>
      </c>
      <c r="H14" s="66">
        <f t="shared" si="0"/>
        <v>0.2402777777777777</v>
      </c>
      <c r="I14" s="66">
        <f t="shared" si="1"/>
        <v>0.21527777777777779</v>
      </c>
      <c r="J14" s="66">
        <f t="shared" si="7"/>
        <v>3.0753968253968256E-2</v>
      </c>
      <c r="K14" s="66">
        <f t="shared" si="8"/>
        <v>0.24603174603174605</v>
      </c>
      <c r="L14" s="67">
        <f t="shared" si="2"/>
        <v>0.48630952380952375</v>
      </c>
      <c r="M14" s="68">
        <f t="shared" ca="1" si="3"/>
        <v>0.33333333333333331</v>
      </c>
      <c r="N14" s="67">
        <f t="shared" ca="1" si="4"/>
        <v>0.15297619047619043</v>
      </c>
      <c r="O14" s="69">
        <f t="shared" ca="1" si="5"/>
        <v>0</v>
      </c>
      <c r="V14" s="14"/>
      <c r="W14" s="11"/>
    </row>
    <row r="15" spans="1:23" x14ac:dyDescent="0.2">
      <c r="B15" s="63">
        <f t="shared" si="9"/>
        <v>42285</v>
      </c>
      <c r="C15" s="64">
        <f t="shared" ca="1" si="6"/>
        <v>42285</v>
      </c>
      <c r="D15" s="87">
        <v>0.62638888888888888</v>
      </c>
      <c r="E15" s="88">
        <v>0.79166666666666663</v>
      </c>
      <c r="F15" s="87">
        <v>0.83333333333333337</v>
      </c>
      <c r="G15" s="88">
        <v>0.16666666666666666</v>
      </c>
      <c r="H15" s="66">
        <f t="shared" si="0"/>
        <v>0.24861111111111084</v>
      </c>
      <c r="I15" s="66">
        <f t="shared" si="1"/>
        <v>0.25000000000000011</v>
      </c>
      <c r="J15" s="66">
        <f t="shared" si="7"/>
        <v>3.5714285714285754E-2</v>
      </c>
      <c r="K15" s="66">
        <f t="shared" si="8"/>
        <v>0.28571428571428586</v>
      </c>
      <c r="L15" s="67">
        <f t="shared" si="2"/>
        <v>0.5343253968253967</v>
      </c>
      <c r="M15" s="68">
        <f t="shared" ca="1" si="3"/>
        <v>0.33333333333333331</v>
      </c>
      <c r="N15" s="67">
        <f t="shared" ca="1" si="4"/>
        <v>0.20099206349206339</v>
      </c>
      <c r="O15" s="69">
        <f t="shared" ca="1" si="5"/>
        <v>0</v>
      </c>
      <c r="V15" s="14"/>
      <c r="W15" s="11"/>
    </row>
    <row r="16" spans="1:23" x14ac:dyDescent="0.2">
      <c r="A16" s="4"/>
      <c r="B16" s="63">
        <f t="shared" si="9"/>
        <v>42286</v>
      </c>
      <c r="C16" s="64">
        <f t="shared" ca="1" si="6"/>
        <v>42286</v>
      </c>
      <c r="D16" s="87">
        <v>0.62847222222222221</v>
      </c>
      <c r="E16" s="88">
        <v>0.79166666666666663</v>
      </c>
      <c r="F16" s="87">
        <v>0.83333333333333337</v>
      </c>
      <c r="G16" s="88">
        <v>0.1875</v>
      </c>
      <c r="H16" s="66">
        <f t="shared" si="0"/>
        <v>0.24652777777777762</v>
      </c>
      <c r="I16" s="66">
        <f t="shared" si="1"/>
        <v>0.27083333333333337</v>
      </c>
      <c r="J16" s="66">
        <f t="shared" si="7"/>
        <v>3.869047619047622E-2</v>
      </c>
      <c r="K16" s="66">
        <f t="shared" si="8"/>
        <v>0.30952380952380959</v>
      </c>
      <c r="L16" s="67">
        <f t="shared" si="2"/>
        <v>0.55605158730158721</v>
      </c>
      <c r="M16" s="68">
        <f t="shared" ca="1" si="3"/>
        <v>0.33333333333333331</v>
      </c>
      <c r="N16" s="67">
        <f t="shared" ca="1" si="4"/>
        <v>0.2227182539682539</v>
      </c>
      <c r="O16" s="69">
        <f t="shared" ca="1" si="5"/>
        <v>0</v>
      </c>
      <c r="V16" s="14"/>
      <c r="W16" s="11"/>
    </row>
    <row r="17" spans="1:23" x14ac:dyDescent="0.2">
      <c r="B17" s="63">
        <f t="shared" si="9"/>
        <v>42287</v>
      </c>
      <c r="C17" s="64">
        <f t="shared" ca="1" si="6"/>
        <v>42287</v>
      </c>
      <c r="D17" s="87">
        <v>0.625</v>
      </c>
      <c r="E17" s="88">
        <v>0.79166666666666663</v>
      </c>
      <c r="F17" s="87">
        <v>0.83333333333333337</v>
      </c>
      <c r="G17" s="88">
        <v>0.20694444444444446</v>
      </c>
      <c r="H17" s="66">
        <f t="shared" si="0"/>
        <v>0.24999999999999994</v>
      </c>
      <c r="I17" s="66">
        <f t="shared" si="1"/>
        <v>0.29027777777777775</v>
      </c>
      <c r="J17" s="66">
        <f t="shared" si="7"/>
        <v>4.1468253968253987E-2</v>
      </c>
      <c r="K17" s="66">
        <f t="shared" si="8"/>
        <v>0.33174603174603173</v>
      </c>
      <c r="L17" s="67">
        <f t="shared" si="2"/>
        <v>0.58174603174603168</v>
      </c>
      <c r="M17" s="68">
        <f t="shared" ca="1" si="3"/>
        <v>0.16666666666666666</v>
      </c>
      <c r="N17" s="67">
        <f t="shared" ca="1" si="4"/>
        <v>0.41507936507936505</v>
      </c>
      <c r="O17" s="69">
        <f t="shared" ca="1" si="5"/>
        <v>0</v>
      </c>
      <c r="V17" s="14"/>
      <c r="W17" s="11"/>
    </row>
    <row r="18" spans="1:23" x14ac:dyDescent="0.2">
      <c r="A18" s="4"/>
      <c r="B18" s="63">
        <f t="shared" si="9"/>
        <v>42288</v>
      </c>
      <c r="C18" s="64">
        <f t="shared" ca="1" si="6"/>
        <v>42288</v>
      </c>
      <c r="D18" s="87">
        <v>0.625</v>
      </c>
      <c r="E18" s="88">
        <v>0.79166666666666663</v>
      </c>
      <c r="F18" s="87">
        <v>0.83333333333333337</v>
      </c>
      <c r="G18" s="88">
        <v>0.2076388888888889</v>
      </c>
      <c r="H18" s="66">
        <f t="shared" si="0"/>
        <v>0.24999999999999983</v>
      </c>
      <c r="I18" s="66">
        <f t="shared" si="1"/>
        <v>0.2909722222222223</v>
      </c>
      <c r="J18" s="66">
        <f t="shared" si="7"/>
        <v>4.1567460317460336E-2</v>
      </c>
      <c r="K18" s="66">
        <f t="shared" si="8"/>
        <v>0.33253968253968264</v>
      </c>
      <c r="L18" s="67">
        <f t="shared" si="2"/>
        <v>0.58253968253968247</v>
      </c>
      <c r="M18" s="68">
        <f t="shared" ca="1" si="3"/>
        <v>0</v>
      </c>
      <c r="N18" s="67">
        <f t="shared" ca="1" si="4"/>
        <v>0</v>
      </c>
      <c r="O18" s="69">
        <f t="shared" ca="1" si="5"/>
        <v>0.58253968253968247</v>
      </c>
      <c r="V18" s="14"/>
      <c r="W18" s="11"/>
    </row>
    <row r="19" spans="1:23" x14ac:dyDescent="0.2">
      <c r="B19" s="63">
        <f t="shared" si="9"/>
        <v>42289</v>
      </c>
      <c r="C19" s="64">
        <f t="shared" ca="1" si="6"/>
        <v>42289</v>
      </c>
      <c r="D19" s="87">
        <v>0.625</v>
      </c>
      <c r="E19" s="88">
        <v>0.79166666666666663</v>
      </c>
      <c r="F19" s="87">
        <v>0.83333333333333337</v>
      </c>
      <c r="G19" s="88">
        <v>0.20833333333333334</v>
      </c>
      <c r="H19" s="66">
        <f t="shared" si="0"/>
        <v>0.24999999999999994</v>
      </c>
      <c r="I19" s="66">
        <f t="shared" si="1"/>
        <v>0.29166666666666663</v>
      </c>
      <c r="J19" s="66">
        <f t="shared" si="7"/>
        <v>4.1666666666666685E-2</v>
      </c>
      <c r="K19" s="66">
        <f t="shared" si="8"/>
        <v>0.33333333333333331</v>
      </c>
      <c r="L19" s="67">
        <f t="shared" si="2"/>
        <v>0.58333333333333326</v>
      </c>
      <c r="M19" s="68">
        <f t="shared" ca="1" si="3"/>
        <v>0.33333333333333331</v>
      </c>
      <c r="N19" s="67">
        <f t="shared" ca="1" si="4"/>
        <v>0.24999999999999994</v>
      </c>
      <c r="O19" s="69">
        <f t="shared" ca="1" si="5"/>
        <v>0</v>
      </c>
      <c r="V19" s="14"/>
      <c r="W19" s="15"/>
    </row>
    <row r="20" spans="1:23" x14ac:dyDescent="0.2">
      <c r="B20" s="63">
        <f t="shared" si="9"/>
        <v>42290</v>
      </c>
      <c r="C20" s="64">
        <f t="shared" ca="1" si="6"/>
        <v>42290</v>
      </c>
      <c r="D20" s="87">
        <v>0.625</v>
      </c>
      <c r="E20" s="88">
        <v>0.79166666666666663</v>
      </c>
      <c r="F20" s="87">
        <v>0.83333333333333337</v>
      </c>
      <c r="G20" s="88">
        <v>0.20902777777777778</v>
      </c>
      <c r="H20" s="66">
        <f t="shared" si="0"/>
        <v>0.2506944444444445</v>
      </c>
      <c r="I20" s="66">
        <f t="shared" si="1"/>
        <v>0.29166666666666663</v>
      </c>
      <c r="J20" s="66">
        <f t="shared" si="7"/>
        <v>4.1666666666666685E-2</v>
      </c>
      <c r="K20" s="66">
        <f t="shared" si="8"/>
        <v>0.33333333333333331</v>
      </c>
      <c r="L20" s="67">
        <f t="shared" si="2"/>
        <v>0.58402777777777781</v>
      </c>
      <c r="M20" s="68">
        <f t="shared" ca="1" si="3"/>
        <v>0.33333333333333331</v>
      </c>
      <c r="N20" s="67">
        <f t="shared" ca="1" si="4"/>
        <v>0.2506944444444445</v>
      </c>
      <c r="O20" s="69">
        <f t="shared" ca="1" si="5"/>
        <v>0</v>
      </c>
      <c r="V20" s="14"/>
      <c r="W20" s="11"/>
    </row>
    <row r="21" spans="1:23" x14ac:dyDescent="0.2">
      <c r="B21" s="63">
        <f t="shared" si="9"/>
        <v>42291</v>
      </c>
      <c r="C21" s="64">
        <f t="shared" ca="1" si="6"/>
        <v>42291</v>
      </c>
      <c r="D21" s="87">
        <v>0.625</v>
      </c>
      <c r="E21" s="88">
        <v>0.79166666666666663</v>
      </c>
      <c r="F21" s="87">
        <v>0.83333333333333337</v>
      </c>
      <c r="G21" s="88">
        <v>0.20972222222222223</v>
      </c>
      <c r="H21" s="66">
        <f t="shared" si="0"/>
        <v>0.25138888888888883</v>
      </c>
      <c r="I21" s="66">
        <f t="shared" si="1"/>
        <v>0.29166666666666663</v>
      </c>
      <c r="J21" s="66">
        <f t="shared" si="7"/>
        <v>4.1666666666666685E-2</v>
      </c>
      <c r="K21" s="66">
        <f t="shared" si="8"/>
        <v>0.33333333333333331</v>
      </c>
      <c r="L21" s="67">
        <f t="shared" si="2"/>
        <v>0.58472222222222214</v>
      </c>
      <c r="M21" s="68">
        <f t="shared" ca="1" si="3"/>
        <v>0.33333333333333331</v>
      </c>
      <c r="N21" s="67">
        <f t="shared" ca="1" si="4"/>
        <v>0.25138888888888883</v>
      </c>
      <c r="O21" s="69">
        <f t="shared" ca="1" si="5"/>
        <v>0</v>
      </c>
    </row>
    <row r="22" spans="1:23" x14ac:dyDescent="0.2">
      <c r="B22" s="63">
        <f t="shared" si="9"/>
        <v>42292</v>
      </c>
      <c r="C22" s="64">
        <f t="shared" ca="1" si="6"/>
        <v>42292</v>
      </c>
      <c r="D22" s="87">
        <v>0.59375</v>
      </c>
      <c r="E22" s="88">
        <v>0.79166666666666663</v>
      </c>
      <c r="F22" s="87">
        <v>0.83333333333333337</v>
      </c>
      <c r="G22" s="88">
        <v>0.25</v>
      </c>
      <c r="H22" s="66">
        <f t="shared" si="0"/>
        <v>0.32291666666666669</v>
      </c>
      <c r="I22" s="66">
        <f t="shared" si="1"/>
        <v>0.29166666666666663</v>
      </c>
      <c r="J22" s="66">
        <f t="shared" si="7"/>
        <v>4.1666666666666685E-2</v>
      </c>
      <c r="K22" s="66">
        <f t="shared" si="8"/>
        <v>0.33333333333333331</v>
      </c>
      <c r="L22" s="67">
        <f t="shared" si="2"/>
        <v>0.65625</v>
      </c>
      <c r="M22" s="68">
        <f t="shared" ca="1" si="3"/>
        <v>0.33333333333333331</v>
      </c>
      <c r="N22" s="67">
        <f t="shared" ca="1" si="4"/>
        <v>0.32291666666666669</v>
      </c>
      <c r="O22" s="69">
        <f t="shared" ca="1" si="5"/>
        <v>0</v>
      </c>
    </row>
    <row r="23" spans="1:23" x14ac:dyDescent="0.2">
      <c r="B23" s="63">
        <f t="shared" si="9"/>
        <v>42293</v>
      </c>
      <c r="C23" s="64">
        <f t="shared" ca="1" si="6"/>
        <v>42293</v>
      </c>
      <c r="D23" s="87">
        <v>0.625</v>
      </c>
      <c r="E23" s="88">
        <v>0.79166666666666663</v>
      </c>
      <c r="F23" s="87">
        <v>0.83333333333333337</v>
      </c>
      <c r="G23" s="88">
        <v>0.29166666666666669</v>
      </c>
      <c r="H23" s="66">
        <f t="shared" si="0"/>
        <v>0.3333333333333332</v>
      </c>
      <c r="I23" s="66">
        <f t="shared" si="1"/>
        <v>0.29166666666666663</v>
      </c>
      <c r="J23" s="66">
        <f t="shared" si="7"/>
        <v>4.1666666666666685E-2</v>
      </c>
      <c r="K23" s="66">
        <f t="shared" si="8"/>
        <v>0.33333333333333331</v>
      </c>
      <c r="L23" s="67">
        <f t="shared" si="2"/>
        <v>0.66666666666666652</v>
      </c>
      <c r="M23" s="68">
        <f t="shared" ca="1" si="3"/>
        <v>0.33333333333333331</v>
      </c>
      <c r="N23" s="67">
        <f t="shared" ca="1" si="4"/>
        <v>0.3333333333333332</v>
      </c>
      <c r="O23" s="69">
        <f t="shared" ca="1" si="5"/>
        <v>0</v>
      </c>
      <c r="V23" s="8"/>
      <c r="W23" s="7"/>
    </row>
    <row r="24" spans="1:23" x14ac:dyDescent="0.2">
      <c r="B24" s="63">
        <f t="shared" si="9"/>
        <v>42294</v>
      </c>
      <c r="C24" s="64">
        <f t="shared" ca="1" si="6"/>
        <v>42294</v>
      </c>
      <c r="D24" s="87">
        <v>0.91666666666666663</v>
      </c>
      <c r="E24" s="88">
        <v>0.125</v>
      </c>
      <c r="F24" s="87">
        <v>0.125</v>
      </c>
      <c r="G24" s="88">
        <v>0.20833333333333334</v>
      </c>
      <c r="H24" s="66">
        <f t="shared" si="0"/>
        <v>0</v>
      </c>
      <c r="I24" s="66">
        <f t="shared" si="1"/>
        <v>0.29166666666666674</v>
      </c>
      <c r="J24" s="66">
        <f t="shared" si="7"/>
        <v>4.1666666666666685E-2</v>
      </c>
      <c r="K24" s="66">
        <f t="shared" si="8"/>
        <v>0.33333333333333343</v>
      </c>
      <c r="L24" s="67">
        <f t="shared" si="2"/>
        <v>0.33333333333333343</v>
      </c>
      <c r="M24" s="68">
        <f t="shared" ca="1" si="3"/>
        <v>0.16666666666666666</v>
      </c>
      <c r="N24" s="67">
        <f t="shared" ca="1" si="4"/>
        <v>0.16666666666666677</v>
      </c>
      <c r="O24" s="69">
        <f t="shared" ca="1" si="5"/>
        <v>0</v>
      </c>
    </row>
    <row r="25" spans="1:23" x14ac:dyDescent="0.2">
      <c r="B25" s="63">
        <f t="shared" si="9"/>
        <v>42295</v>
      </c>
      <c r="C25" s="64">
        <f t="shared" ca="1" si="6"/>
        <v>42295</v>
      </c>
      <c r="D25" s="87">
        <v>0</v>
      </c>
      <c r="E25" s="88">
        <v>0.125</v>
      </c>
      <c r="F25" s="87">
        <v>0.16666666666666666</v>
      </c>
      <c r="G25" s="88">
        <v>0.29166666666666669</v>
      </c>
      <c r="H25" s="66">
        <f t="shared" si="0"/>
        <v>8.3333333333333454E-2</v>
      </c>
      <c r="I25" s="66">
        <f t="shared" si="1"/>
        <v>0.16666666666666657</v>
      </c>
      <c r="J25" s="66">
        <f t="shared" si="7"/>
        <v>2.3809523809523808E-2</v>
      </c>
      <c r="K25" s="66">
        <f t="shared" si="8"/>
        <v>0.19047619047619038</v>
      </c>
      <c r="L25" s="67">
        <f t="shared" si="2"/>
        <v>0.27380952380952384</v>
      </c>
      <c r="M25" s="68">
        <f t="shared" ca="1" si="3"/>
        <v>0</v>
      </c>
      <c r="N25" s="67">
        <f t="shared" ca="1" si="4"/>
        <v>0</v>
      </c>
      <c r="O25" s="69">
        <f t="shared" ca="1" si="5"/>
        <v>0.27380952380952384</v>
      </c>
    </row>
    <row r="26" spans="1:23" x14ac:dyDescent="0.2">
      <c r="B26" s="63">
        <f t="shared" si="9"/>
        <v>42296</v>
      </c>
      <c r="C26" s="64">
        <f t="shared" ca="1" si="6"/>
        <v>42296</v>
      </c>
      <c r="D26" s="87">
        <v>4.1666666666666664E-2</v>
      </c>
      <c r="E26" s="88">
        <v>8.3333333333333329E-2</v>
      </c>
      <c r="F26" s="87">
        <v>0.125</v>
      </c>
      <c r="G26" s="88">
        <v>0.41666666666666669</v>
      </c>
      <c r="H26" s="66">
        <f t="shared" si="0"/>
        <v>0.2083333333333334</v>
      </c>
      <c r="I26" s="66">
        <f t="shared" si="1"/>
        <v>0.12499999999999997</v>
      </c>
      <c r="J26" s="66">
        <f t="shared" si="7"/>
        <v>1.7857142857142849E-2</v>
      </c>
      <c r="K26" s="66">
        <f t="shared" si="8"/>
        <v>0.14285714285714282</v>
      </c>
      <c r="L26" s="67">
        <f t="shared" si="2"/>
        <v>0.35119047619047622</v>
      </c>
      <c r="M26" s="68">
        <f t="shared" ca="1" si="3"/>
        <v>0.33333333333333331</v>
      </c>
      <c r="N26" s="67">
        <f t="shared" ca="1" si="4"/>
        <v>1.7857142857142905E-2</v>
      </c>
      <c r="O26" s="69">
        <f t="shared" ca="1" si="5"/>
        <v>0</v>
      </c>
    </row>
    <row r="27" spans="1:23" x14ac:dyDescent="0.2">
      <c r="B27" s="63">
        <f t="shared" si="9"/>
        <v>42297</v>
      </c>
      <c r="C27" s="64">
        <f t="shared" ca="1" si="6"/>
        <v>42297</v>
      </c>
      <c r="D27" s="87">
        <v>4.3749999999999997E-2</v>
      </c>
      <c r="E27" s="88">
        <v>8.6805555555555566E-2</v>
      </c>
      <c r="F27" s="87">
        <v>0.125</v>
      </c>
      <c r="G27" s="88">
        <v>0.41805555555555557</v>
      </c>
      <c r="H27" s="66">
        <f t="shared" si="0"/>
        <v>0.20972222222222228</v>
      </c>
      <c r="I27" s="66">
        <f t="shared" si="1"/>
        <v>0.12638888888888886</v>
      </c>
      <c r="J27" s="66">
        <f t="shared" si="7"/>
        <v>1.8055555555555547E-2</v>
      </c>
      <c r="K27" s="66">
        <f t="shared" si="8"/>
        <v>0.1444444444444444</v>
      </c>
      <c r="L27" s="67">
        <f t="shared" si="2"/>
        <v>0.35416666666666669</v>
      </c>
      <c r="M27" s="68">
        <f t="shared" ca="1" si="3"/>
        <v>0.33333333333333331</v>
      </c>
      <c r="N27" s="67">
        <f t="shared" ca="1" si="4"/>
        <v>2.083333333333337E-2</v>
      </c>
      <c r="O27" s="69">
        <f t="shared" ca="1" si="5"/>
        <v>0</v>
      </c>
    </row>
    <row r="28" spans="1:23" x14ac:dyDescent="0.2">
      <c r="B28" s="63">
        <f t="shared" si="9"/>
        <v>42298</v>
      </c>
      <c r="C28" s="64">
        <f t="shared" ca="1" si="6"/>
        <v>42298</v>
      </c>
      <c r="D28" s="87">
        <v>0.875</v>
      </c>
      <c r="E28" s="88">
        <v>0.25</v>
      </c>
      <c r="F28" s="87">
        <v>0.29166666666666669</v>
      </c>
      <c r="G28" s="88">
        <v>0.41666666666666669</v>
      </c>
      <c r="H28" s="66">
        <f t="shared" si="0"/>
        <v>0.20833333333333343</v>
      </c>
      <c r="I28" s="66">
        <f t="shared" si="1"/>
        <v>0.29166666666666663</v>
      </c>
      <c r="J28" s="66">
        <f t="shared" si="7"/>
        <v>4.1666666666666685E-2</v>
      </c>
      <c r="K28" s="66">
        <f t="shared" si="8"/>
        <v>0.33333333333333331</v>
      </c>
      <c r="L28" s="67">
        <f t="shared" si="2"/>
        <v>0.54166666666666674</v>
      </c>
      <c r="M28" s="68">
        <f t="shared" ca="1" si="3"/>
        <v>0.33333333333333331</v>
      </c>
      <c r="N28" s="67">
        <f t="shared" ca="1" si="4"/>
        <v>0.20833333333333343</v>
      </c>
      <c r="O28" s="69">
        <f t="shared" ca="1" si="5"/>
        <v>0</v>
      </c>
    </row>
    <row r="29" spans="1:23" x14ac:dyDescent="0.2">
      <c r="B29" s="63">
        <f t="shared" si="9"/>
        <v>42299</v>
      </c>
      <c r="C29" s="64">
        <f t="shared" ca="1" si="6"/>
        <v>42299</v>
      </c>
      <c r="D29" s="87">
        <v>0</v>
      </c>
      <c r="E29" s="88">
        <v>0.20833333333333334</v>
      </c>
      <c r="F29" s="87">
        <v>0.25</v>
      </c>
      <c r="G29" s="88">
        <v>0.4375</v>
      </c>
      <c r="H29" s="66">
        <f t="shared" si="0"/>
        <v>0.1875</v>
      </c>
      <c r="I29" s="66">
        <f t="shared" si="1"/>
        <v>0.20833333333333337</v>
      </c>
      <c r="J29" s="66">
        <f t="shared" si="7"/>
        <v>2.9761904761904767E-2</v>
      </c>
      <c r="K29" s="66">
        <f t="shared" si="8"/>
        <v>0.23809523809523814</v>
      </c>
      <c r="L29" s="67">
        <f t="shared" si="2"/>
        <v>0.42559523809523814</v>
      </c>
      <c r="M29" s="68">
        <f t="shared" ca="1" si="3"/>
        <v>0.33333333333333331</v>
      </c>
      <c r="N29" s="67">
        <f t="shared" ca="1" si="4"/>
        <v>9.2261904761904823E-2</v>
      </c>
      <c r="O29" s="69">
        <f t="shared" ca="1" si="5"/>
        <v>0</v>
      </c>
    </row>
    <row r="30" spans="1:23" x14ac:dyDescent="0.2">
      <c r="B30" s="63">
        <f t="shared" si="9"/>
        <v>42300</v>
      </c>
      <c r="C30" s="64">
        <f t="shared" ca="1" si="6"/>
        <v>42300</v>
      </c>
      <c r="D30" s="87">
        <v>0</v>
      </c>
      <c r="E30" s="88">
        <v>0.25</v>
      </c>
      <c r="F30" s="87">
        <v>0.26041666666666669</v>
      </c>
      <c r="G30" s="88">
        <v>0.41666666666666669</v>
      </c>
      <c r="H30" s="66">
        <f t="shared" si="0"/>
        <v>0.19791666666666663</v>
      </c>
      <c r="I30" s="66">
        <f t="shared" si="1"/>
        <v>0.20833333333333337</v>
      </c>
      <c r="J30" s="66">
        <f t="shared" si="7"/>
        <v>2.9761904761904767E-2</v>
      </c>
      <c r="K30" s="66">
        <f t="shared" si="8"/>
        <v>0.23809523809523814</v>
      </c>
      <c r="L30" s="67">
        <f t="shared" si="2"/>
        <v>0.43601190476190477</v>
      </c>
      <c r="M30" s="68">
        <f t="shared" ca="1" si="3"/>
        <v>0.33333333333333331</v>
      </c>
      <c r="N30" s="67">
        <f t="shared" ca="1" si="4"/>
        <v>0.10267857142857145</v>
      </c>
      <c r="O30" s="69">
        <f t="shared" ca="1" si="5"/>
        <v>0</v>
      </c>
    </row>
    <row r="31" spans="1:23" x14ac:dyDescent="0.2">
      <c r="B31" s="63">
        <f t="shared" si="9"/>
        <v>42301</v>
      </c>
      <c r="C31" s="64">
        <f ca="1">IF(B31="","",IF(COUNTIF(fer,B31)&gt;0,"feriado",B31))</f>
        <v>42301</v>
      </c>
      <c r="D31" s="87">
        <v>3.472222222222222E-3</v>
      </c>
      <c r="E31" s="88">
        <v>0.29166666666666669</v>
      </c>
      <c r="F31" s="87">
        <v>0.33333333333333331</v>
      </c>
      <c r="G31" s="88">
        <v>0.45833333333333331</v>
      </c>
      <c r="H31" s="66">
        <f t="shared" si="0"/>
        <v>0.2083333333333334</v>
      </c>
      <c r="I31" s="66">
        <f t="shared" si="1"/>
        <v>0.20486111111111105</v>
      </c>
      <c r="J31" s="66">
        <f t="shared" si="7"/>
        <v>2.9265873015872995E-2</v>
      </c>
      <c r="K31" s="66">
        <f t="shared" si="8"/>
        <v>0.23412698412698404</v>
      </c>
      <c r="L31" s="67">
        <f t="shared" si="2"/>
        <v>0.44246031746031744</v>
      </c>
      <c r="M31" s="68">
        <f t="shared" ca="1" si="3"/>
        <v>0.16666666666666666</v>
      </c>
      <c r="N31" s="67">
        <f t="shared" ca="1" si="4"/>
        <v>0.27579365079365081</v>
      </c>
      <c r="O31" s="69">
        <f t="shared" ca="1" si="5"/>
        <v>0</v>
      </c>
    </row>
    <row r="32" spans="1:23" x14ac:dyDescent="0.2">
      <c r="B32" s="63">
        <f t="shared" si="9"/>
        <v>42302</v>
      </c>
      <c r="C32" s="64">
        <f t="shared" ca="1" si="6"/>
        <v>42302</v>
      </c>
      <c r="D32" s="87">
        <v>0.625</v>
      </c>
      <c r="E32" s="88">
        <v>0.79166666666666663</v>
      </c>
      <c r="F32" s="87">
        <v>0.83333333333333337</v>
      </c>
      <c r="G32" s="88">
        <v>1</v>
      </c>
      <c r="H32" s="66">
        <f t="shared" si="0"/>
        <v>0.24999999999999989</v>
      </c>
      <c r="I32" s="66">
        <f t="shared" si="1"/>
        <v>8.333333333333337E-2</v>
      </c>
      <c r="J32" s="66">
        <f t="shared" si="7"/>
        <v>1.1904761904761904E-2</v>
      </c>
      <c r="K32" s="66">
        <f t="shared" si="8"/>
        <v>9.5238095238095274E-2</v>
      </c>
      <c r="L32" s="67">
        <f t="shared" si="2"/>
        <v>0.34523809523809518</v>
      </c>
      <c r="M32" s="68">
        <f t="shared" ca="1" si="3"/>
        <v>0</v>
      </c>
      <c r="N32" s="67">
        <f t="shared" ca="1" si="4"/>
        <v>0</v>
      </c>
      <c r="O32" s="69">
        <f t="shared" ca="1" si="5"/>
        <v>0.34523809523809518</v>
      </c>
    </row>
    <row r="33" spans="2:15" x14ac:dyDescent="0.2">
      <c r="B33" s="63">
        <f t="shared" si="9"/>
        <v>42303</v>
      </c>
      <c r="C33" s="64">
        <f t="shared" ca="1" si="6"/>
        <v>42303</v>
      </c>
      <c r="D33" s="87">
        <v>0.75</v>
      </c>
      <c r="E33" s="88">
        <v>1</v>
      </c>
      <c r="F33" s="87">
        <v>4.1666666666666664E-2</v>
      </c>
      <c r="G33" s="88">
        <v>0.29166666666666669</v>
      </c>
      <c r="H33" s="66">
        <f t="shared" si="0"/>
        <v>0.24999999999999994</v>
      </c>
      <c r="I33" s="66">
        <f t="shared" si="1"/>
        <v>0.25000000000000006</v>
      </c>
      <c r="J33" s="66">
        <f t="shared" si="7"/>
        <v>3.5714285714285698E-2</v>
      </c>
      <c r="K33" s="66">
        <f t="shared" si="8"/>
        <v>0.28571428571428575</v>
      </c>
      <c r="L33" s="67">
        <f t="shared" si="2"/>
        <v>0.5357142857142857</v>
      </c>
      <c r="M33" s="68">
        <f t="shared" ca="1" si="3"/>
        <v>0.33333333333333331</v>
      </c>
      <c r="N33" s="67">
        <f t="shared" ca="1" si="4"/>
        <v>0.20238095238095238</v>
      </c>
      <c r="O33" s="69">
        <f t="shared" ca="1" si="5"/>
        <v>0</v>
      </c>
    </row>
    <row r="34" spans="2:15" x14ac:dyDescent="0.2">
      <c r="B34" s="63">
        <f t="shared" si="9"/>
        <v>42304</v>
      </c>
      <c r="C34" s="64">
        <f t="shared" ca="1" si="6"/>
        <v>42304</v>
      </c>
      <c r="D34" s="87">
        <v>0.625</v>
      </c>
      <c r="E34" s="88">
        <v>0.79166666666666663</v>
      </c>
      <c r="F34" s="87">
        <v>0.83333333333333337</v>
      </c>
      <c r="G34" s="88">
        <v>1</v>
      </c>
      <c r="H34" s="66">
        <f t="shared" si="0"/>
        <v>0.24999999999999989</v>
      </c>
      <c r="I34" s="66">
        <f t="shared" si="1"/>
        <v>8.333333333333337E-2</v>
      </c>
      <c r="J34" s="66">
        <f t="shared" si="7"/>
        <v>1.1904761904761904E-2</v>
      </c>
      <c r="K34" s="66">
        <f t="shared" si="8"/>
        <v>9.5238095238095274E-2</v>
      </c>
      <c r="L34" s="67">
        <f t="shared" si="2"/>
        <v>0.34523809523809518</v>
      </c>
      <c r="M34" s="68">
        <f t="shared" ca="1" si="3"/>
        <v>0.33333333333333331</v>
      </c>
      <c r="N34" s="67">
        <f t="shared" ca="1" si="4"/>
        <v>1.1904761904761862E-2</v>
      </c>
      <c r="O34" s="69">
        <f t="shared" ca="1" si="5"/>
        <v>0</v>
      </c>
    </row>
    <row r="35" spans="2:15" x14ac:dyDescent="0.2">
      <c r="B35" s="63">
        <f t="shared" si="9"/>
        <v>42305</v>
      </c>
      <c r="C35" s="64">
        <f t="shared" ca="1" si="6"/>
        <v>42305</v>
      </c>
      <c r="D35" s="87">
        <v>0.625</v>
      </c>
      <c r="E35" s="88">
        <v>0.79166666666666663</v>
      </c>
      <c r="F35" s="87">
        <v>0.83333333333333337</v>
      </c>
      <c r="G35" s="88">
        <v>1</v>
      </c>
      <c r="H35" s="66">
        <f t="shared" si="0"/>
        <v>0.24999999999999989</v>
      </c>
      <c r="I35" s="66">
        <f t="shared" si="1"/>
        <v>8.333333333333337E-2</v>
      </c>
      <c r="J35" s="66">
        <f t="shared" si="7"/>
        <v>1.1904761904761904E-2</v>
      </c>
      <c r="K35" s="66">
        <f t="shared" si="8"/>
        <v>9.5238095238095274E-2</v>
      </c>
      <c r="L35" s="67">
        <f t="shared" si="2"/>
        <v>0.34523809523809518</v>
      </c>
      <c r="M35" s="68">
        <f t="shared" ca="1" si="3"/>
        <v>0.33333333333333331</v>
      </c>
      <c r="N35" s="67">
        <f t="shared" ca="1" si="4"/>
        <v>1.1904761904761862E-2</v>
      </c>
      <c r="O35" s="69">
        <f t="shared" ca="1" si="5"/>
        <v>0</v>
      </c>
    </row>
    <row r="36" spans="2:15" x14ac:dyDescent="0.2">
      <c r="B36" s="70">
        <f>IF(B35="","",IF(MONTH(B35+1)&lt;&gt;MONTH(B35),"",B35+1))</f>
        <v>42306</v>
      </c>
      <c r="C36" s="64">
        <f t="shared" ca="1" si="6"/>
        <v>42306</v>
      </c>
      <c r="D36" s="87">
        <v>0.625</v>
      </c>
      <c r="E36" s="88">
        <v>0.79166666666666663</v>
      </c>
      <c r="F36" s="87">
        <v>0.83333333333333337</v>
      </c>
      <c r="G36" s="88">
        <v>1</v>
      </c>
      <c r="H36" s="66">
        <f t="shared" si="0"/>
        <v>0.24999999999999989</v>
      </c>
      <c r="I36" s="66">
        <f t="shared" si="1"/>
        <v>8.333333333333337E-2</v>
      </c>
      <c r="J36" s="66">
        <f t="shared" si="7"/>
        <v>1.1904761904761904E-2</v>
      </c>
      <c r="K36" s="66">
        <f t="shared" si="8"/>
        <v>9.5238095238095274E-2</v>
      </c>
      <c r="L36" s="67">
        <f t="shared" si="2"/>
        <v>0.34523809523809518</v>
      </c>
      <c r="M36" s="68">
        <f t="shared" ca="1" si="3"/>
        <v>0.33333333333333331</v>
      </c>
      <c r="N36" s="67">
        <f t="shared" ca="1" si="4"/>
        <v>1.1904761904761862E-2</v>
      </c>
      <c r="O36" s="69">
        <f t="shared" ca="1" si="5"/>
        <v>0</v>
      </c>
    </row>
    <row r="37" spans="2:15" x14ac:dyDescent="0.2">
      <c r="B37" s="70">
        <f>IF(B36="","",IF(MONTH(B36+1)&lt;&gt;MONTH(B36),"",B36+1))</f>
        <v>42307</v>
      </c>
      <c r="C37" s="64">
        <f t="shared" ca="1" si="6"/>
        <v>42307</v>
      </c>
      <c r="D37" s="87">
        <v>0.625</v>
      </c>
      <c r="E37" s="88">
        <v>0.79166666666666663</v>
      </c>
      <c r="F37" s="87">
        <v>0.83333333333333337</v>
      </c>
      <c r="G37" s="88">
        <v>1</v>
      </c>
      <c r="H37" s="66">
        <f t="shared" si="0"/>
        <v>0.24999999999999989</v>
      </c>
      <c r="I37" s="66">
        <f t="shared" si="1"/>
        <v>8.333333333333337E-2</v>
      </c>
      <c r="J37" s="66">
        <f t="shared" si="7"/>
        <v>1.1904761904761904E-2</v>
      </c>
      <c r="K37" s="66">
        <f t="shared" si="8"/>
        <v>9.5238095238095274E-2</v>
      </c>
      <c r="L37" s="67">
        <f t="shared" si="2"/>
        <v>0.34523809523809518</v>
      </c>
      <c r="M37" s="68">
        <f t="shared" ca="1" si="3"/>
        <v>0.33333333333333331</v>
      </c>
      <c r="N37" s="67">
        <f t="shared" ca="1" si="4"/>
        <v>1.1904761904761862E-2</v>
      </c>
      <c r="O37" s="69">
        <f t="shared" ca="1" si="5"/>
        <v>0</v>
      </c>
    </row>
    <row r="38" spans="2:15" x14ac:dyDescent="0.2">
      <c r="B38" s="71">
        <f>IF(B37="","",IF(MONTH(B37+1)&lt;&gt;MONTH(B37),"",B37+1))</f>
        <v>42308</v>
      </c>
      <c r="C38" s="72">
        <f t="shared" ca="1" si="6"/>
        <v>42308</v>
      </c>
      <c r="D38" s="89">
        <v>0.75</v>
      </c>
      <c r="E38" s="90">
        <v>0.875</v>
      </c>
      <c r="F38" s="89">
        <v>0.91666666666666663</v>
      </c>
      <c r="G38" s="90">
        <v>9.930555555555555E-2</v>
      </c>
      <c r="H38" s="74">
        <f t="shared" si="0"/>
        <v>0.12500000000000003</v>
      </c>
      <c r="I38" s="74">
        <f t="shared" si="1"/>
        <v>0.18263888888888891</v>
      </c>
      <c r="J38" s="74">
        <f t="shared" si="7"/>
        <v>2.6091269841269832E-2</v>
      </c>
      <c r="K38" s="74">
        <f t="shared" si="8"/>
        <v>0.20873015873015874</v>
      </c>
      <c r="L38" s="75">
        <f t="shared" si="2"/>
        <v>0.33373015873015877</v>
      </c>
      <c r="M38" s="76">
        <f t="shared" ca="1" si="3"/>
        <v>0.16666666666666666</v>
      </c>
      <c r="N38" s="75">
        <f t="shared" ca="1" si="4"/>
        <v>0.16706349206349211</v>
      </c>
      <c r="O38" s="77">
        <f t="shared" ca="1" si="5"/>
        <v>0</v>
      </c>
    </row>
    <row r="39" spans="2:15" x14ac:dyDescent="0.2">
      <c r="B39" s="101" t="s">
        <v>47</v>
      </c>
      <c r="C39" s="101" t="s">
        <v>46</v>
      </c>
      <c r="D39" s="101" t="s">
        <v>40</v>
      </c>
      <c r="E39" s="101" t="s">
        <v>41</v>
      </c>
      <c r="F39" s="101" t="s">
        <v>43</v>
      </c>
      <c r="G39" s="101" t="s">
        <v>44</v>
      </c>
      <c r="H39" s="101" t="s">
        <v>45</v>
      </c>
      <c r="I39" s="117" t="s">
        <v>54</v>
      </c>
      <c r="J39" s="110" t="s">
        <v>48</v>
      </c>
      <c r="K39" s="104">
        <f>SUM(K8:K38)</f>
        <v>7.0452380952380951</v>
      </c>
      <c r="L39" s="104">
        <f>SUM(L8:L38)</f>
        <v>14.114682539682537</v>
      </c>
      <c r="M39" s="105" t="s">
        <v>48</v>
      </c>
      <c r="N39" s="104">
        <f ca="1">SUM(N8:N38)</f>
        <v>4.3059523809523803</v>
      </c>
      <c r="O39" s="104">
        <f ca="1">SUM(O8:O38)</f>
        <v>1.6420634920634918</v>
      </c>
    </row>
    <row r="40" spans="2:15" x14ac:dyDescent="0.2">
      <c r="B40" s="106">
        <f>B8</f>
        <v>42278</v>
      </c>
      <c r="C40" s="106">
        <f>DATE(YEAR(B8),MONTH(B8)+1,0)</f>
        <v>42308</v>
      </c>
      <c r="D40" s="107">
        <f ca="1">COUNTIF(C8:C38,"feriado")</f>
        <v>0</v>
      </c>
      <c r="E40" s="108">
        <f ca="1">SUMPRODUCT((WEEKDAY(ROW(INDIRECT($B40&amp;":"&amp;$C40)))=1)*(COUNTIF(fer,ROW(INDIRECT($B40&amp;":"&amp;$C40)))=0))</f>
        <v>4</v>
      </c>
      <c r="F40" s="108">
        <f>DAY(C40)</f>
        <v>31</v>
      </c>
      <c r="G40" s="108">
        <f ca="1">F40-H40</f>
        <v>27</v>
      </c>
      <c r="H40" s="108">
        <f ca="1">D40+E40</f>
        <v>4</v>
      </c>
      <c r="I40" s="113" t="str">
        <f ca="1">G40&amp;"/"&amp;H40</f>
        <v>27/4</v>
      </c>
      <c r="J40" s="110" t="s">
        <v>49</v>
      </c>
      <c r="K40" s="109">
        <f>K39*24</f>
        <v>169.08571428571429</v>
      </c>
      <c r="L40" s="109">
        <f>L39*24</f>
        <v>338.75238095238092</v>
      </c>
      <c r="M40" s="110" t="s">
        <v>49</v>
      </c>
      <c r="N40" s="109">
        <f ca="1">N39*24</f>
        <v>103.34285714285713</v>
      </c>
      <c r="O40" s="109">
        <f ca="1">O39*24</f>
        <v>39.409523809523805</v>
      </c>
    </row>
    <row r="41" spans="2:15" x14ac:dyDescent="0.2">
      <c r="B41" s="103"/>
      <c r="C41" s="111"/>
      <c r="D41" s="111"/>
      <c r="E41" s="111"/>
      <c r="F41" s="111"/>
      <c r="G41" s="111"/>
      <c r="H41" s="111"/>
      <c r="I41" s="111"/>
      <c r="J41" s="110" t="s">
        <v>50</v>
      </c>
      <c r="K41" s="109">
        <f ca="1">K40/$G$40*$H$40</f>
        <v>25.049735449735451</v>
      </c>
      <c r="L41" s="103"/>
      <c r="M41" s="112" t="s">
        <v>50</v>
      </c>
      <c r="N41" s="109">
        <f ca="1">N40/$G$40*$H$40</f>
        <v>15.310052910052908</v>
      </c>
      <c r="O41" s="109">
        <f ca="1">O40/$G$40*$H$40</f>
        <v>5.8384479717813047</v>
      </c>
    </row>
    <row r="44" spans="2:15" ht="18.75" x14ac:dyDescent="0.2">
      <c r="G44" s="1"/>
      <c r="H44" s="1"/>
      <c r="I44" s="1"/>
      <c r="J44" s="1"/>
      <c r="K44" s="1"/>
    </row>
  </sheetData>
  <sheetProtection algorithmName="SHA-512" hashValue="6dqKzxkjQC4LERJaTYwqljFBL+ZzWvVEWWvlI16t347BZNeQxORpKACPkd71I2SUcDwkNOANqKOyXxAkWLiB0g==" saltValue="mjqQkbPRY7zSg5zhP/33aA==" spinCount="100000" sheet="1" objects="1" scenarios="1"/>
  <mergeCells count="2">
    <mergeCell ref="J2:J3"/>
    <mergeCell ref="V7:W7"/>
  </mergeCells>
  <conditionalFormatting sqref="S30">
    <cfRule type="expression" dxfId="21" priority="7">
      <formula>WEEKDAY($B$8,2)=1</formula>
    </cfRule>
  </conditionalFormatting>
  <conditionalFormatting sqref="H8:O38">
    <cfRule type="expression" dxfId="20" priority="5">
      <formula>WEEKDAY($B8,2)=7</formula>
    </cfRule>
    <cfRule type="expression" dxfId="19" priority="6">
      <formula>COUNTIF(fer,$B8)&gt;0</formula>
    </cfRule>
  </conditionalFormatting>
  <conditionalFormatting sqref="B8:C38">
    <cfRule type="expression" dxfId="18" priority="3">
      <formula>WEEKDAY($B8,2)=7</formula>
    </cfRule>
    <cfRule type="expression" dxfId="17" priority="4">
      <formula>COUNTIF(fer,$B8)&gt;0</formula>
    </cfRule>
  </conditionalFormatting>
  <conditionalFormatting sqref="D8:G38">
    <cfRule type="expression" dxfId="16" priority="1">
      <formula>WEEKDAY($B8,2)=7</formula>
    </cfRule>
    <cfRule type="expression" dxfId="15" priority="2">
      <formula>COUNTIF(fer,$B8)&gt;0</formula>
    </cfRule>
  </conditionalFormatting>
  <pageMargins left="0.75" right="0.75" top="1" bottom="1" header="0.49212598499999999" footer="0.49212598499999999"/>
  <pageSetup paperSize="9" scale="84" orientation="landscape" horizontalDpi="0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2:W44"/>
  <sheetViews>
    <sheetView showGridLines="0" zoomScaleNormal="100" workbookViewId="0">
      <selection activeCell="W31" sqref="W31"/>
    </sheetView>
  </sheetViews>
  <sheetFormatPr defaultRowHeight="12.75" x14ac:dyDescent="0.2"/>
  <cols>
    <col min="1" max="1" width="5.7109375" customWidth="1"/>
    <col min="2" max="2" width="12.140625" customWidth="1"/>
    <col min="3" max="3" width="13.85546875" customWidth="1"/>
    <col min="4" max="7" width="9.42578125" bestFit="1" customWidth="1"/>
    <col min="8" max="11" width="9.42578125" customWidth="1"/>
    <col min="12" max="14" width="11.28515625" customWidth="1"/>
    <col min="16" max="19" width="6.7109375" customWidth="1"/>
    <col min="20" max="20" width="10.140625" bestFit="1" customWidth="1"/>
    <col min="22" max="22" width="12" customWidth="1"/>
    <col min="23" max="23" width="26.85546875" customWidth="1"/>
  </cols>
  <sheetData>
    <row r="2" spans="1:23" ht="12.75" customHeight="1" x14ac:dyDescent="0.2">
      <c r="B2" s="53" t="s">
        <v>38</v>
      </c>
      <c r="C2" s="83">
        <v>2015</v>
      </c>
      <c r="G2" s="2" t="s">
        <v>7</v>
      </c>
      <c r="H2" s="84">
        <v>0.33333333333333331</v>
      </c>
      <c r="I2" s="2"/>
      <c r="J2" s="129" t="s">
        <v>37</v>
      </c>
      <c r="K2" s="84">
        <v>0.91666666666666663</v>
      </c>
    </row>
    <row r="3" spans="1:23" x14ac:dyDescent="0.2">
      <c r="B3" s="53" t="s">
        <v>39</v>
      </c>
      <c r="C3" s="83">
        <v>11</v>
      </c>
      <c r="G3" s="3" t="s">
        <v>9</v>
      </c>
      <c r="H3" s="84">
        <v>0.16666666666666666</v>
      </c>
      <c r="I3" s="3"/>
      <c r="J3" s="130"/>
      <c r="K3" s="84">
        <v>0.20833333333333334</v>
      </c>
    </row>
    <row r="7" spans="1:23" ht="25.5" x14ac:dyDescent="0.2">
      <c r="B7" s="91" t="s">
        <v>0</v>
      </c>
      <c r="C7" s="91" t="s">
        <v>1</v>
      </c>
      <c r="D7" s="91" t="s">
        <v>2</v>
      </c>
      <c r="E7" s="91" t="s">
        <v>3</v>
      </c>
      <c r="F7" s="91" t="s">
        <v>2</v>
      </c>
      <c r="G7" s="91" t="s">
        <v>3</v>
      </c>
      <c r="H7" s="91" t="s">
        <v>34</v>
      </c>
      <c r="I7" s="91" t="s">
        <v>53</v>
      </c>
      <c r="J7" s="91" t="s">
        <v>35</v>
      </c>
      <c r="K7" s="91" t="s">
        <v>36</v>
      </c>
      <c r="L7" s="91" t="s">
        <v>4</v>
      </c>
      <c r="M7" s="91" t="s">
        <v>5</v>
      </c>
      <c r="N7" s="91" t="s">
        <v>6</v>
      </c>
      <c r="O7" s="91" t="s">
        <v>20</v>
      </c>
      <c r="P7" s="9"/>
      <c r="Q7" s="10"/>
      <c r="R7" s="10"/>
      <c r="S7" s="10"/>
      <c r="T7" s="6"/>
      <c r="V7" s="134"/>
      <c r="W7" s="135"/>
    </row>
    <row r="8" spans="1:23" ht="12.75" customHeight="1" x14ac:dyDescent="0.2">
      <c r="B8" s="56">
        <f>DATE(C2,C3,1)</f>
        <v>42309</v>
      </c>
      <c r="C8" s="57">
        <f ca="1">IF(B8="","",IF(COUNTIF(fer,B8)&gt;0,"feriado",B8))</f>
        <v>42309</v>
      </c>
      <c r="D8" s="85">
        <v>0.625</v>
      </c>
      <c r="E8" s="86">
        <v>0.79166666666666663</v>
      </c>
      <c r="F8" s="85">
        <v>0.83333333333333337</v>
      </c>
      <c r="G8" s="86">
        <v>1</v>
      </c>
      <c r="H8" s="59">
        <f t="shared" ref="H8:H38" si="0">IF(B8="","",L8-K8)</f>
        <v>0.24999999999999989</v>
      </c>
      <c r="I8" s="59">
        <f t="shared" ref="I8:I38" si="1">IF(B8="","",MAX(ININOT,MIN(FIMNOT+1,E8+(D8&gt;E8)))-MAX(ININOT,D8)+(MIN(FIMNOT,E8+(D8&gt;E8))-MIN(FIMNOT,D8))+MAX(ININOT,MIN(FIMNOT+1,G8+(F8&gt;G8)))-MAX(ININOT,F8)+(MIN(FIMNOT,G8+(F8&gt;G8))-MIN(FIMNOT,F8)))</f>
        <v>8.333333333333337E-2</v>
      </c>
      <c r="J8" s="59">
        <f>IF(B8="","",(I8/7*8)-I8)</f>
        <v>1.1904761904761904E-2</v>
      </c>
      <c r="K8" s="59">
        <f>IF(B8="","",I8+J8)</f>
        <v>9.5238095238095274E-2</v>
      </c>
      <c r="L8" s="60">
        <f t="shared" ref="L8:L38" si="2">IF(B8="","",MOD((E8-D8)+(G8-F8),1)+J8)</f>
        <v>0.34523809523809518</v>
      </c>
      <c r="M8" s="61">
        <f t="shared" ref="M8:M38" ca="1" si="3">IF(B8="","",IF(OR(COUNTIF(fer,B8)&gt;0,WEEKDAY(B8)=1),0,IF(WEEKDAY(B8)=7,MIN($H$3,L8),MIN($H$2,L8))))</f>
        <v>0</v>
      </c>
      <c r="N8" s="60">
        <f t="shared" ref="N8:N38" ca="1" si="4">IF(B8="","",IF(M8=0,0,IF(WEEKDAY(B8)=7,MAX(0,L8-$H$3),MAX(0,L8-$H$2))))</f>
        <v>0</v>
      </c>
      <c r="O8" s="62">
        <f t="shared" ref="O8:O38" ca="1" si="5">IF(B8="","",IF(M8=0,L8,0))</f>
        <v>0.34523809523809518</v>
      </c>
      <c r="T8" s="13"/>
      <c r="V8" s="14"/>
      <c r="W8" s="11"/>
    </row>
    <row r="9" spans="1:23" ht="12.75" customHeight="1" x14ac:dyDescent="0.2">
      <c r="B9" s="63">
        <f>B8+1</f>
        <v>42310</v>
      </c>
      <c r="C9" s="64">
        <f t="shared" ref="C9:C38" ca="1" si="6">IF(B9="","",IF(COUNTIF(fer,B9)&gt;0,"feriado",B9))</f>
        <v>42310</v>
      </c>
      <c r="D9" s="87">
        <v>0.625</v>
      </c>
      <c r="E9" s="88">
        <v>0.79166666666666663</v>
      </c>
      <c r="F9" s="87">
        <v>0.83333333333333337</v>
      </c>
      <c r="G9" s="88">
        <v>4.1666666666666664E-2</v>
      </c>
      <c r="H9" s="66">
        <f t="shared" si="0"/>
        <v>0.24999999999999981</v>
      </c>
      <c r="I9" s="66">
        <f t="shared" si="1"/>
        <v>0.12500000000000011</v>
      </c>
      <c r="J9" s="66">
        <f t="shared" ref="J9:J38" si="7">IF(B9="","",(I9/7*8)-I9)</f>
        <v>1.7857142857142877E-2</v>
      </c>
      <c r="K9" s="66">
        <f t="shared" ref="K9:K38" si="8">IF(B9="","",I9+J9)</f>
        <v>0.14285714285714299</v>
      </c>
      <c r="L9" s="67">
        <f t="shared" si="2"/>
        <v>0.39285714285714279</v>
      </c>
      <c r="M9" s="68">
        <f t="shared" ca="1" si="3"/>
        <v>0.33333333333333331</v>
      </c>
      <c r="N9" s="67">
        <f t="shared" ca="1" si="4"/>
        <v>5.9523809523809479E-2</v>
      </c>
      <c r="O9" s="69">
        <f t="shared" ca="1" si="5"/>
        <v>0</v>
      </c>
      <c r="V9" s="14"/>
      <c r="W9" s="11"/>
    </row>
    <row r="10" spans="1:23" x14ac:dyDescent="0.2">
      <c r="B10" s="63">
        <f>B9+1</f>
        <v>42311</v>
      </c>
      <c r="C10" s="64">
        <f t="shared" ca="1" si="6"/>
        <v>42311</v>
      </c>
      <c r="D10" s="87">
        <v>0.625</v>
      </c>
      <c r="E10" s="88">
        <v>0.79166666666666663</v>
      </c>
      <c r="F10" s="87">
        <v>0.83333333333333337</v>
      </c>
      <c r="G10" s="88">
        <v>5.2083333333333336E-2</v>
      </c>
      <c r="H10" s="66">
        <f t="shared" si="0"/>
        <v>0.25</v>
      </c>
      <c r="I10" s="66">
        <f t="shared" si="1"/>
        <v>0.13541666666666663</v>
      </c>
      <c r="J10" s="66">
        <f t="shared" si="7"/>
        <v>1.9345238095238082E-2</v>
      </c>
      <c r="K10" s="66">
        <f t="shared" si="8"/>
        <v>0.15476190476190471</v>
      </c>
      <c r="L10" s="67">
        <f t="shared" si="2"/>
        <v>0.40476190476190471</v>
      </c>
      <c r="M10" s="68">
        <f t="shared" ca="1" si="3"/>
        <v>0.33333333333333331</v>
      </c>
      <c r="N10" s="67">
        <f t="shared" ca="1" si="4"/>
        <v>7.1428571428571397E-2</v>
      </c>
      <c r="O10" s="69">
        <f t="shared" ca="1" si="5"/>
        <v>0</v>
      </c>
      <c r="V10" s="14"/>
      <c r="W10" s="11"/>
    </row>
    <row r="11" spans="1:23" x14ac:dyDescent="0.2">
      <c r="B11" s="63">
        <f>B10+1</f>
        <v>42312</v>
      </c>
      <c r="C11" s="64">
        <f t="shared" ca="1" si="6"/>
        <v>42312</v>
      </c>
      <c r="D11" s="87">
        <v>0.62430555555555556</v>
      </c>
      <c r="E11" s="88">
        <v>0.79166666666666663</v>
      </c>
      <c r="F11" s="87">
        <v>0.83333333333333337</v>
      </c>
      <c r="G11" s="88">
        <v>8.3333333333333329E-2</v>
      </c>
      <c r="H11" s="66">
        <f t="shared" si="0"/>
        <v>0.25069444444444444</v>
      </c>
      <c r="I11" s="66">
        <f t="shared" si="1"/>
        <v>0.16666666666666663</v>
      </c>
      <c r="J11" s="66">
        <f t="shared" si="7"/>
        <v>2.3809523809523808E-2</v>
      </c>
      <c r="K11" s="66">
        <f t="shared" si="8"/>
        <v>0.19047619047619044</v>
      </c>
      <c r="L11" s="67">
        <f t="shared" si="2"/>
        <v>0.44117063492063491</v>
      </c>
      <c r="M11" s="68">
        <f t="shared" ca="1" si="3"/>
        <v>0.33333333333333331</v>
      </c>
      <c r="N11" s="67">
        <f t="shared" ca="1" si="4"/>
        <v>0.10783730158730159</v>
      </c>
      <c r="O11" s="69">
        <f t="shared" ca="1" si="5"/>
        <v>0</v>
      </c>
      <c r="V11" s="14"/>
      <c r="W11" s="11"/>
    </row>
    <row r="12" spans="1:23" x14ac:dyDescent="0.2">
      <c r="B12" s="63">
        <f>B11+1</f>
        <v>42313</v>
      </c>
      <c r="C12" s="64">
        <f t="shared" ca="1" si="6"/>
        <v>42313</v>
      </c>
      <c r="D12" s="87">
        <v>0.625</v>
      </c>
      <c r="E12" s="88">
        <v>0.79166666666666663</v>
      </c>
      <c r="F12" s="87">
        <v>0.83333333333333337</v>
      </c>
      <c r="G12" s="88">
        <v>0.11458333333333333</v>
      </c>
      <c r="H12" s="66">
        <f t="shared" si="0"/>
        <v>0.25</v>
      </c>
      <c r="I12" s="66">
        <f t="shared" si="1"/>
        <v>0.19791666666666663</v>
      </c>
      <c r="J12" s="66">
        <f t="shared" si="7"/>
        <v>2.8273809523809507E-2</v>
      </c>
      <c r="K12" s="66">
        <f t="shared" si="8"/>
        <v>0.22619047619047614</v>
      </c>
      <c r="L12" s="67">
        <f t="shared" si="2"/>
        <v>0.47619047619047616</v>
      </c>
      <c r="M12" s="68">
        <f t="shared" ca="1" si="3"/>
        <v>0.33333333333333331</v>
      </c>
      <c r="N12" s="67">
        <f t="shared" ca="1" si="4"/>
        <v>0.14285714285714285</v>
      </c>
      <c r="O12" s="69">
        <f t="shared" ca="1" si="5"/>
        <v>0</v>
      </c>
      <c r="V12" s="14"/>
      <c r="W12" s="11"/>
    </row>
    <row r="13" spans="1:23" x14ac:dyDescent="0.2">
      <c r="B13" s="63">
        <f t="shared" ref="B13:B35" si="9">B12+1</f>
        <v>42314</v>
      </c>
      <c r="C13" s="64">
        <f t="shared" ca="1" si="6"/>
        <v>42314</v>
      </c>
      <c r="D13" s="87">
        <v>0.64097222222222217</v>
      </c>
      <c r="E13" s="88">
        <v>0.79166666666666663</v>
      </c>
      <c r="F13" s="87">
        <v>0.83333333333333337</v>
      </c>
      <c r="G13" s="88">
        <v>0.125</v>
      </c>
      <c r="H13" s="66">
        <f t="shared" si="0"/>
        <v>0.23402777777777772</v>
      </c>
      <c r="I13" s="66">
        <f t="shared" si="1"/>
        <v>0.20833333333333337</v>
      </c>
      <c r="J13" s="66">
        <f t="shared" si="7"/>
        <v>2.9761904761904767E-2</v>
      </c>
      <c r="K13" s="66">
        <f t="shared" si="8"/>
        <v>0.23809523809523814</v>
      </c>
      <c r="L13" s="67">
        <f t="shared" si="2"/>
        <v>0.47212301587301586</v>
      </c>
      <c r="M13" s="68">
        <f t="shared" ca="1" si="3"/>
        <v>0.33333333333333331</v>
      </c>
      <c r="N13" s="67">
        <f t="shared" ca="1" si="4"/>
        <v>0.13878968253968255</v>
      </c>
      <c r="O13" s="69">
        <f t="shared" ca="1" si="5"/>
        <v>0</v>
      </c>
      <c r="V13" s="14"/>
      <c r="W13" s="11"/>
    </row>
    <row r="14" spans="1:23" x14ac:dyDescent="0.2">
      <c r="B14" s="63">
        <f t="shared" si="9"/>
        <v>42315</v>
      </c>
      <c r="C14" s="64">
        <f t="shared" ca="1" si="6"/>
        <v>42315</v>
      </c>
      <c r="D14" s="87">
        <v>0.625</v>
      </c>
      <c r="E14" s="88">
        <v>0.79166666666666663</v>
      </c>
      <c r="F14" s="87">
        <v>0.83333333333333337</v>
      </c>
      <c r="G14" s="88">
        <v>0.13194444444444445</v>
      </c>
      <c r="H14" s="66">
        <f t="shared" si="0"/>
        <v>0.24999999999999989</v>
      </c>
      <c r="I14" s="66">
        <f t="shared" si="1"/>
        <v>0.21527777777777779</v>
      </c>
      <c r="J14" s="66">
        <f t="shared" si="7"/>
        <v>3.0753968253968256E-2</v>
      </c>
      <c r="K14" s="66">
        <f t="shared" si="8"/>
        <v>0.24603174603174605</v>
      </c>
      <c r="L14" s="67">
        <f t="shared" si="2"/>
        <v>0.49603174603174593</v>
      </c>
      <c r="M14" s="68">
        <f t="shared" ca="1" si="3"/>
        <v>0.16666666666666666</v>
      </c>
      <c r="N14" s="67">
        <f t="shared" ca="1" si="4"/>
        <v>0.32936507936507931</v>
      </c>
      <c r="O14" s="69">
        <f t="shared" ca="1" si="5"/>
        <v>0</v>
      </c>
      <c r="V14" s="14"/>
      <c r="W14" s="11"/>
    </row>
    <row r="15" spans="1:23" x14ac:dyDescent="0.2">
      <c r="B15" s="63">
        <f t="shared" si="9"/>
        <v>42316</v>
      </c>
      <c r="C15" s="64">
        <f t="shared" ca="1" si="6"/>
        <v>42316</v>
      </c>
      <c r="D15" s="87">
        <v>0.625</v>
      </c>
      <c r="E15" s="88">
        <v>0.79166666666666663</v>
      </c>
      <c r="F15" s="87">
        <v>0.83333333333333337</v>
      </c>
      <c r="G15" s="88">
        <v>0.16666666666666666</v>
      </c>
      <c r="H15" s="66">
        <f t="shared" si="0"/>
        <v>0.24999999999999972</v>
      </c>
      <c r="I15" s="66">
        <f t="shared" si="1"/>
        <v>0.25000000000000011</v>
      </c>
      <c r="J15" s="66">
        <f t="shared" si="7"/>
        <v>3.5714285714285754E-2</v>
      </c>
      <c r="K15" s="66">
        <f t="shared" si="8"/>
        <v>0.28571428571428586</v>
      </c>
      <c r="L15" s="67">
        <f t="shared" si="2"/>
        <v>0.53571428571428559</v>
      </c>
      <c r="M15" s="68">
        <f t="shared" ca="1" si="3"/>
        <v>0</v>
      </c>
      <c r="N15" s="67">
        <f t="shared" ca="1" si="4"/>
        <v>0</v>
      </c>
      <c r="O15" s="69">
        <f t="shared" ca="1" si="5"/>
        <v>0.53571428571428559</v>
      </c>
      <c r="V15" s="14"/>
      <c r="W15" s="11"/>
    </row>
    <row r="16" spans="1:23" x14ac:dyDescent="0.2">
      <c r="A16" s="4"/>
      <c r="B16" s="63">
        <f t="shared" si="9"/>
        <v>42317</v>
      </c>
      <c r="C16" s="64">
        <f t="shared" ca="1" si="6"/>
        <v>42317</v>
      </c>
      <c r="D16" s="87">
        <v>0.625</v>
      </c>
      <c r="E16" s="88">
        <v>0.79166666666666663</v>
      </c>
      <c r="F16" s="87">
        <v>0.83333333333333337</v>
      </c>
      <c r="G16" s="88">
        <v>0.1875</v>
      </c>
      <c r="H16" s="66">
        <f t="shared" si="0"/>
        <v>0.24999999999999994</v>
      </c>
      <c r="I16" s="66">
        <f t="shared" si="1"/>
        <v>0.27083333333333337</v>
      </c>
      <c r="J16" s="66">
        <f t="shared" si="7"/>
        <v>3.869047619047622E-2</v>
      </c>
      <c r="K16" s="66">
        <f t="shared" si="8"/>
        <v>0.30952380952380959</v>
      </c>
      <c r="L16" s="67">
        <f t="shared" si="2"/>
        <v>0.55952380952380953</v>
      </c>
      <c r="M16" s="68">
        <f t="shared" ca="1" si="3"/>
        <v>0.33333333333333331</v>
      </c>
      <c r="N16" s="67">
        <f t="shared" ca="1" si="4"/>
        <v>0.22619047619047622</v>
      </c>
      <c r="O16" s="69">
        <f t="shared" ca="1" si="5"/>
        <v>0</v>
      </c>
      <c r="V16" s="14"/>
      <c r="W16" s="11"/>
    </row>
    <row r="17" spans="1:23" x14ac:dyDescent="0.2">
      <c r="B17" s="63">
        <f t="shared" si="9"/>
        <v>42318</v>
      </c>
      <c r="C17" s="64">
        <f t="shared" ca="1" si="6"/>
        <v>42318</v>
      </c>
      <c r="D17" s="87">
        <v>0.625</v>
      </c>
      <c r="E17" s="88">
        <v>0.79166666666666663</v>
      </c>
      <c r="F17" s="87">
        <v>0.83333333333333337</v>
      </c>
      <c r="G17" s="88">
        <v>0.20694444444444446</v>
      </c>
      <c r="H17" s="66">
        <f t="shared" si="0"/>
        <v>0.24999999999999994</v>
      </c>
      <c r="I17" s="66">
        <f t="shared" si="1"/>
        <v>0.29027777777777775</v>
      </c>
      <c r="J17" s="66">
        <f t="shared" si="7"/>
        <v>4.1468253968253987E-2</v>
      </c>
      <c r="K17" s="66">
        <f t="shared" si="8"/>
        <v>0.33174603174603173</v>
      </c>
      <c r="L17" s="67">
        <f t="shared" si="2"/>
        <v>0.58174603174603168</v>
      </c>
      <c r="M17" s="68">
        <f t="shared" ca="1" si="3"/>
        <v>0.33333333333333331</v>
      </c>
      <c r="N17" s="67">
        <f t="shared" ca="1" si="4"/>
        <v>0.24841269841269836</v>
      </c>
      <c r="O17" s="69">
        <f t="shared" ca="1" si="5"/>
        <v>0</v>
      </c>
      <c r="V17" s="14"/>
      <c r="W17" s="11"/>
    </row>
    <row r="18" spans="1:23" x14ac:dyDescent="0.2">
      <c r="A18" s="4"/>
      <c r="B18" s="63">
        <f t="shared" si="9"/>
        <v>42319</v>
      </c>
      <c r="C18" s="64">
        <f t="shared" ca="1" si="6"/>
        <v>42319</v>
      </c>
      <c r="D18" s="87">
        <v>0.65625</v>
      </c>
      <c r="E18" s="88">
        <v>0.79166666666666663</v>
      </c>
      <c r="F18" s="87">
        <v>0.83333333333333337</v>
      </c>
      <c r="G18" s="88">
        <v>0.2076388888888889</v>
      </c>
      <c r="H18" s="66">
        <f t="shared" si="0"/>
        <v>0.21874999999999983</v>
      </c>
      <c r="I18" s="66">
        <f t="shared" si="1"/>
        <v>0.2909722222222223</v>
      </c>
      <c r="J18" s="66">
        <f t="shared" si="7"/>
        <v>4.1567460317460336E-2</v>
      </c>
      <c r="K18" s="66">
        <f t="shared" si="8"/>
        <v>0.33253968253968264</v>
      </c>
      <c r="L18" s="67">
        <f t="shared" si="2"/>
        <v>0.55128968253968247</v>
      </c>
      <c r="M18" s="68">
        <f t="shared" ca="1" si="3"/>
        <v>0.33333333333333331</v>
      </c>
      <c r="N18" s="67">
        <f t="shared" ca="1" si="4"/>
        <v>0.21795634920634915</v>
      </c>
      <c r="O18" s="69">
        <f t="shared" ca="1" si="5"/>
        <v>0</v>
      </c>
      <c r="V18" s="14"/>
      <c r="W18" s="11"/>
    </row>
    <row r="19" spans="1:23" x14ac:dyDescent="0.2">
      <c r="B19" s="63">
        <f t="shared" si="9"/>
        <v>42320</v>
      </c>
      <c r="C19" s="64">
        <f t="shared" ca="1" si="6"/>
        <v>42320</v>
      </c>
      <c r="D19" s="87">
        <v>0.625</v>
      </c>
      <c r="E19" s="88">
        <v>0.79166666666666663</v>
      </c>
      <c r="F19" s="87">
        <v>0.83333333333333337</v>
      </c>
      <c r="G19" s="88">
        <v>0.20833333333333334</v>
      </c>
      <c r="H19" s="66">
        <f t="shared" si="0"/>
        <v>0.24999999999999994</v>
      </c>
      <c r="I19" s="66">
        <f t="shared" si="1"/>
        <v>0.29166666666666663</v>
      </c>
      <c r="J19" s="66">
        <f t="shared" si="7"/>
        <v>4.1666666666666685E-2</v>
      </c>
      <c r="K19" s="66">
        <f t="shared" si="8"/>
        <v>0.33333333333333331</v>
      </c>
      <c r="L19" s="67">
        <f t="shared" si="2"/>
        <v>0.58333333333333326</v>
      </c>
      <c r="M19" s="68">
        <f t="shared" ca="1" si="3"/>
        <v>0.33333333333333331</v>
      </c>
      <c r="N19" s="67">
        <f t="shared" ca="1" si="4"/>
        <v>0.24999999999999994</v>
      </c>
      <c r="O19" s="69">
        <f t="shared" ca="1" si="5"/>
        <v>0</v>
      </c>
      <c r="V19" s="14"/>
      <c r="W19" s="15"/>
    </row>
    <row r="20" spans="1:23" x14ac:dyDescent="0.2">
      <c r="B20" s="63">
        <f t="shared" si="9"/>
        <v>42321</v>
      </c>
      <c r="C20" s="64">
        <f t="shared" ca="1" si="6"/>
        <v>42321</v>
      </c>
      <c r="D20" s="87">
        <v>0.625</v>
      </c>
      <c r="E20" s="88">
        <v>0.79166666666666663</v>
      </c>
      <c r="F20" s="87">
        <v>0.83333333333333337</v>
      </c>
      <c r="G20" s="88">
        <v>0.20902777777777778</v>
      </c>
      <c r="H20" s="66">
        <f t="shared" si="0"/>
        <v>0.2506944444444445</v>
      </c>
      <c r="I20" s="66">
        <f t="shared" si="1"/>
        <v>0.29166666666666663</v>
      </c>
      <c r="J20" s="66">
        <f t="shared" si="7"/>
        <v>4.1666666666666685E-2</v>
      </c>
      <c r="K20" s="66">
        <f t="shared" si="8"/>
        <v>0.33333333333333331</v>
      </c>
      <c r="L20" s="67">
        <f t="shared" si="2"/>
        <v>0.58402777777777781</v>
      </c>
      <c r="M20" s="68">
        <f t="shared" ca="1" si="3"/>
        <v>0.33333333333333331</v>
      </c>
      <c r="N20" s="67">
        <f t="shared" ca="1" si="4"/>
        <v>0.2506944444444445</v>
      </c>
      <c r="O20" s="69">
        <f t="shared" ca="1" si="5"/>
        <v>0</v>
      </c>
      <c r="V20" s="14"/>
      <c r="W20" s="11"/>
    </row>
    <row r="21" spans="1:23" x14ac:dyDescent="0.2">
      <c r="B21" s="63">
        <f t="shared" si="9"/>
        <v>42322</v>
      </c>
      <c r="C21" s="64">
        <f t="shared" ca="1" si="6"/>
        <v>42322</v>
      </c>
      <c r="D21" s="87">
        <v>0.625</v>
      </c>
      <c r="E21" s="88">
        <v>0.79166666666666663</v>
      </c>
      <c r="F21" s="87">
        <v>0.83333333333333337</v>
      </c>
      <c r="G21" s="88">
        <v>0.20972222222222223</v>
      </c>
      <c r="H21" s="66">
        <f t="shared" si="0"/>
        <v>0.25138888888888883</v>
      </c>
      <c r="I21" s="66">
        <f t="shared" si="1"/>
        <v>0.29166666666666663</v>
      </c>
      <c r="J21" s="66">
        <f t="shared" si="7"/>
        <v>4.1666666666666685E-2</v>
      </c>
      <c r="K21" s="66">
        <f t="shared" si="8"/>
        <v>0.33333333333333331</v>
      </c>
      <c r="L21" s="67">
        <f t="shared" si="2"/>
        <v>0.58472222222222214</v>
      </c>
      <c r="M21" s="68">
        <f t="shared" ca="1" si="3"/>
        <v>0.16666666666666666</v>
      </c>
      <c r="N21" s="67">
        <f t="shared" ca="1" si="4"/>
        <v>0.41805555555555551</v>
      </c>
      <c r="O21" s="69">
        <f t="shared" ca="1" si="5"/>
        <v>0</v>
      </c>
    </row>
    <row r="22" spans="1:23" x14ac:dyDescent="0.2">
      <c r="B22" s="63">
        <f t="shared" si="9"/>
        <v>42323</v>
      </c>
      <c r="C22" s="64">
        <f t="shared" ca="1" si="6"/>
        <v>42323</v>
      </c>
      <c r="D22" s="87">
        <v>0.625</v>
      </c>
      <c r="E22" s="88">
        <v>0.79166666666666663</v>
      </c>
      <c r="F22" s="87">
        <v>0.83333333333333337</v>
      </c>
      <c r="G22" s="88">
        <v>0.25</v>
      </c>
      <c r="H22" s="66">
        <f t="shared" si="0"/>
        <v>0.29166666666666669</v>
      </c>
      <c r="I22" s="66">
        <f t="shared" si="1"/>
        <v>0.29166666666666663</v>
      </c>
      <c r="J22" s="66">
        <f t="shared" si="7"/>
        <v>4.1666666666666685E-2</v>
      </c>
      <c r="K22" s="66">
        <f t="shared" si="8"/>
        <v>0.33333333333333331</v>
      </c>
      <c r="L22" s="67">
        <f t="shared" si="2"/>
        <v>0.625</v>
      </c>
      <c r="M22" s="68">
        <f t="shared" ca="1" si="3"/>
        <v>0</v>
      </c>
      <c r="N22" s="67">
        <f t="shared" ca="1" si="4"/>
        <v>0</v>
      </c>
      <c r="O22" s="69">
        <f t="shared" ca="1" si="5"/>
        <v>0.625</v>
      </c>
    </row>
    <row r="23" spans="1:23" x14ac:dyDescent="0.2">
      <c r="B23" s="63">
        <f t="shared" si="9"/>
        <v>42324</v>
      </c>
      <c r="C23" s="64">
        <f t="shared" ca="1" si="6"/>
        <v>42324</v>
      </c>
      <c r="D23" s="87">
        <v>0.625</v>
      </c>
      <c r="E23" s="88">
        <v>0.79166666666666663</v>
      </c>
      <c r="F23" s="87">
        <v>0.83333333333333337</v>
      </c>
      <c r="G23" s="88">
        <v>0.29166666666666669</v>
      </c>
      <c r="H23" s="66">
        <f t="shared" si="0"/>
        <v>0.3333333333333332</v>
      </c>
      <c r="I23" s="66">
        <f t="shared" si="1"/>
        <v>0.29166666666666663</v>
      </c>
      <c r="J23" s="66">
        <f t="shared" si="7"/>
        <v>4.1666666666666685E-2</v>
      </c>
      <c r="K23" s="66">
        <f t="shared" si="8"/>
        <v>0.33333333333333331</v>
      </c>
      <c r="L23" s="67">
        <f t="shared" si="2"/>
        <v>0.66666666666666652</v>
      </c>
      <c r="M23" s="68">
        <f t="shared" ca="1" si="3"/>
        <v>0.33333333333333331</v>
      </c>
      <c r="N23" s="67">
        <f t="shared" ca="1" si="4"/>
        <v>0.3333333333333332</v>
      </c>
      <c r="O23" s="69">
        <f t="shared" ca="1" si="5"/>
        <v>0</v>
      </c>
      <c r="V23" s="8"/>
      <c r="W23" s="7"/>
    </row>
    <row r="24" spans="1:23" x14ac:dyDescent="0.2">
      <c r="B24" s="63">
        <f t="shared" si="9"/>
        <v>42325</v>
      </c>
      <c r="C24" s="64">
        <f t="shared" ca="1" si="6"/>
        <v>42325</v>
      </c>
      <c r="D24" s="87">
        <v>0.91666666666666663</v>
      </c>
      <c r="E24" s="88">
        <v>0.125</v>
      </c>
      <c r="F24" s="87">
        <v>0.125</v>
      </c>
      <c r="G24" s="88">
        <v>0.20833333333333334</v>
      </c>
      <c r="H24" s="66">
        <f t="shared" si="0"/>
        <v>0</v>
      </c>
      <c r="I24" s="66">
        <f t="shared" si="1"/>
        <v>0.29166666666666674</v>
      </c>
      <c r="J24" s="66">
        <f t="shared" si="7"/>
        <v>4.1666666666666685E-2</v>
      </c>
      <c r="K24" s="66">
        <f t="shared" si="8"/>
        <v>0.33333333333333343</v>
      </c>
      <c r="L24" s="67">
        <f t="shared" si="2"/>
        <v>0.33333333333333343</v>
      </c>
      <c r="M24" s="68">
        <f t="shared" ca="1" si="3"/>
        <v>0.33333333333333331</v>
      </c>
      <c r="N24" s="67">
        <f t="shared" ca="1" si="4"/>
        <v>1.1102230246251565E-16</v>
      </c>
      <c r="O24" s="69">
        <f t="shared" ca="1" si="5"/>
        <v>0</v>
      </c>
    </row>
    <row r="25" spans="1:23" x14ac:dyDescent="0.2">
      <c r="B25" s="63">
        <f t="shared" si="9"/>
        <v>42326</v>
      </c>
      <c r="C25" s="64">
        <f t="shared" ca="1" si="6"/>
        <v>42326</v>
      </c>
      <c r="D25" s="87">
        <v>0</v>
      </c>
      <c r="E25" s="88">
        <v>0.125</v>
      </c>
      <c r="F25" s="87">
        <v>0.16666666666666666</v>
      </c>
      <c r="G25" s="88">
        <v>0.29166666666666669</v>
      </c>
      <c r="H25" s="66">
        <f t="shared" si="0"/>
        <v>8.3333333333333454E-2</v>
      </c>
      <c r="I25" s="66">
        <f t="shared" si="1"/>
        <v>0.16666666666666657</v>
      </c>
      <c r="J25" s="66">
        <f t="shared" si="7"/>
        <v>2.3809523809523808E-2</v>
      </c>
      <c r="K25" s="66">
        <f t="shared" si="8"/>
        <v>0.19047619047619038</v>
      </c>
      <c r="L25" s="67">
        <f t="shared" si="2"/>
        <v>0.27380952380952384</v>
      </c>
      <c r="M25" s="68">
        <f t="shared" ca="1" si="3"/>
        <v>0.27380952380952384</v>
      </c>
      <c r="N25" s="67">
        <f t="shared" ca="1" si="4"/>
        <v>0</v>
      </c>
      <c r="O25" s="69">
        <f t="shared" ca="1" si="5"/>
        <v>0</v>
      </c>
    </row>
    <row r="26" spans="1:23" x14ac:dyDescent="0.2">
      <c r="B26" s="63">
        <f t="shared" si="9"/>
        <v>42327</v>
      </c>
      <c r="C26" s="64">
        <f t="shared" ca="1" si="6"/>
        <v>42327</v>
      </c>
      <c r="D26" s="87">
        <v>4.1666666666666664E-2</v>
      </c>
      <c r="E26" s="88">
        <v>8.3333333333333329E-2</v>
      </c>
      <c r="F26" s="87">
        <v>0.125</v>
      </c>
      <c r="G26" s="88">
        <v>0.41666666666666669</v>
      </c>
      <c r="H26" s="66">
        <f t="shared" si="0"/>
        <v>0.2083333333333334</v>
      </c>
      <c r="I26" s="66">
        <f t="shared" si="1"/>
        <v>0.12499999999999997</v>
      </c>
      <c r="J26" s="66">
        <f t="shared" si="7"/>
        <v>1.7857142857142849E-2</v>
      </c>
      <c r="K26" s="66">
        <f t="shared" si="8"/>
        <v>0.14285714285714282</v>
      </c>
      <c r="L26" s="67">
        <f t="shared" si="2"/>
        <v>0.35119047619047622</v>
      </c>
      <c r="M26" s="68">
        <f t="shared" ca="1" si="3"/>
        <v>0.33333333333333331</v>
      </c>
      <c r="N26" s="67">
        <f t="shared" ca="1" si="4"/>
        <v>1.7857142857142905E-2</v>
      </c>
      <c r="O26" s="69">
        <f t="shared" ca="1" si="5"/>
        <v>0</v>
      </c>
    </row>
    <row r="27" spans="1:23" x14ac:dyDescent="0.2">
      <c r="B27" s="63">
        <f t="shared" si="9"/>
        <v>42328</v>
      </c>
      <c r="C27" s="64">
        <f t="shared" ca="1" si="6"/>
        <v>42328</v>
      </c>
      <c r="D27" s="87">
        <v>4.3749999999999997E-2</v>
      </c>
      <c r="E27" s="88">
        <v>8.6805555555555566E-2</v>
      </c>
      <c r="F27" s="87">
        <v>0.125</v>
      </c>
      <c r="G27" s="88">
        <v>0.41805555555555557</v>
      </c>
      <c r="H27" s="66">
        <f t="shared" si="0"/>
        <v>0.20972222222222228</v>
      </c>
      <c r="I27" s="66">
        <f t="shared" si="1"/>
        <v>0.12638888888888886</v>
      </c>
      <c r="J27" s="66">
        <f t="shared" si="7"/>
        <v>1.8055555555555547E-2</v>
      </c>
      <c r="K27" s="66">
        <f t="shared" si="8"/>
        <v>0.1444444444444444</v>
      </c>
      <c r="L27" s="67">
        <f t="shared" si="2"/>
        <v>0.35416666666666669</v>
      </c>
      <c r="M27" s="68">
        <f t="shared" ca="1" si="3"/>
        <v>0.33333333333333331</v>
      </c>
      <c r="N27" s="67">
        <f t="shared" ca="1" si="4"/>
        <v>2.083333333333337E-2</v>
      </c>
      <c r="O27" s="69">
        <f t="shared" ca="1" si="5"/>
        <v>0</v>
      </c>
    </row>
    <row r="28" spans="1:23" x14ac:dyDescent="0.2">
      <c r="B28" s="63">
        <f t="shared" si="9"/>
        <v>42329</v>
      </c>
      <c r="C28" s="64">
        <f t="shared" ca="1" si="6"/>
        <v>42329</v>
      </c>
      <c r="D28" s="87">
        <v>0.875</v>
      </c>
      <c r="E28" s="88">
        <v>0.25</v>
      </c>
      <c r="F28" s="87">
        <v>0.29166666666666669</v>
      </c>
      <c r="G28" s="88">
        <v>0.41666666666666669</v>
      </c>
      <c r="H28" s="66">
        <f t="shared" si="0"/>
        <v>0.20833333333333343</v>
      </c>
      <c r="I28" s="66">
        <f t="shared" si="1"/>
        <v>0.29166666666666663</v>
      </c>
      <c r="J28" s="66">
        <f t="shared" si="7"/>
        <v>4.1666666666666685E-2</v>
      </c>
      <c r="K28" s="66">
        <f t="shared" si="8"/>
        <v>0.33333333333333331</v>
      </c>
      <c r="L28" s="67">
        <f t="shared" si="2"/>
        <v>0.54166666666666674</v>
      </c>
      <c r="M28" s="68">
        <f t="shared" ca="1" si="3"/>
        <v>0.16666666666666666</v>
      </c>
      <c r="N28" s="67">
        <f t="shared" ca="1" si="4"/>
        <v>0.37500000000000011</v>
      </c>
      <c r="O28" s="69">
        <f t="shared" ca="1" si="5"/>
        <v>0</v>
      </c>
    </row>
    <row r="29" spans="1:23" x14ac:dyDescent="0.2">
      <c r="B29" s="63">
        <f t="shared" si="9"/>
        <v>42330</v>
      </c>
      <c r="C29" s="64">
        <f t="shared" ca="1" si="6"/>
        <v>42330</v>
      </c>
      <c r="D29" s="87">
        <v>0</v>
      </c>
      <c r="E29" s="88">
        <v>0.20833333333333334</v>
      </c>
      <c r="F29" s="87">
        <v>0.25</v>
      </c>
      <c r="G29" s="88">
        <v>0.4375</v>
      </c>
      <c r="H29" s="66">
        <f t="shared" si="0"/>
        <v>0.1875</v>
      </c>
      <c r="I29" s="66">
        <f t="shared" si="1"/>
        <v>0.20833333333333337</v>
      </c>
      <c r="J29" s="66">
        <f t="shared" si="7"/>
        <v>2.9761904761904767E-2</v>
      </c>
      <c r="K29" s="66">
        <f t="shared" si="8"/>
        <v>0.23809523809523814</v>
      </c>
      <c r="L29" s="67">
        <f t="shared" si="2"/>
        <v>0.42559523809523814</v>
      </c>
      <c r="M29" s="68">
        <f t="shared" ca="1" si="3"/>
        <v>0</v>
      </c>
      <c r="N29" s="67">
        <f t="shared" ca="1" si="4"/>
        <v>0</v>
      </c>
      <c r="O29" s="69">
        <f t="shared" ca="1" si="5"/>
        <v>0.42559523809523814</v>
      </c>
    </row>
    <row r="30" spans="1:23" x14ac:dyDescent="0.2">
      <c r="B30" s="63">
        <f t="shared" si="9"/>
        <v>42331</v>
      </c>
      <c r="C30" s="64">
        <f t="shared" ca="1" si="6"/>
        <v>42331</v>
      </c>
      <c r="D30" s="87">
        <v>0</v>
      </c>
      <c r="E30" s="88">
        <v>0.25</v>
      </c>
      <c r="F30" s="87">
        <v>0.26041666666666669</v>
      </c>
      <c r="G30" s="88">
        <v>0.41666666666666669</v>
      </c>
      <c r="H30" s="66">
        <f t="shared" si="0"/>
        <v>0.19791666666666663</v>
      </c>
      <c r="I30" s="66">
        <f t="shared" si="1"/>
        <v>0.20833333333333337</v>
      </c>
      <c r="J30" s="66">
        <f t="shared" si="7"/>
        <v>2.9761904761904767E-2</v>
      </c>
      <c r="K30" s="66">
        <f t="shared" si="8"/>
        <v>0.23809523809523814</v>
      </c>
      <c r="L30" s="67">
        <f t="shared" si="2"/>
        <v>0.43601190476190477</v>
      </c>
      <c r="M30" s="68">
        <f t="shared" ca="1" si="3"/>
        <v>0.33333333333333331</v>
      </c>
      <c r="N30" s="67">
        <f t="shared" ca="1" si="4"/>
        <v>0.10267857142857145</v>
      </c>
      <c r="O30" s="69">
        <f t="shared" ca="1" si="5"/>
        <v>0</v>
      </c>
    </row>
    <row r="31" spans="1:23" x14ac:dyDescent="0.2">
      <c r="B31" s="63">
        <f t="shared" si="9"/>
        <v>42332</v>
      </c>
      <c r="C31" s="64">
        <f ca="1">IF(B31="","",IF(COUNTIF(fer,B31)&gt;0,"feriado",B31))</f>
        <v>42332</v>
      </c>
      <c r="D31" s="87">
        <v>3.472222222222222E-3</v>
      </c>
      <c r="E31" s="88">
        <v>0.29166666666666669</v>
      </c>
      <c r="F31" s="87">
        <v>0.33333333333333331</v>
      </c>
      <c r="G31" s="88">
        <v>0.45833333333333331</v>
      </c>
      <c r="H31" s="66">
        <f t="shared" si="0"/>
        <v>0.2083333333333334</v>
      </c>
      <c r="I31" s="66">
        <f t="shared" si="1"/>
        <v>0.20486111111111105</v>
      </c>
      <c r="J31" s="66">
        <f t="shared" si="7"/>
        <v>2.9265873015872995E-2</v>
      </c>
      <c r="K31" s="66">
        <f t="shared" si="8"/>
        <v>0.23412698412698404</v>
      </c>
      <c r="L31" s="67">
        <f t="shared" si="2"/>
        <v>0.44246031746031744</v>
      </c>
      <c r="M31" s="68">
        <f t="shared" ca="1" si="3"/>
        <v>0.33333333333333331</v>
      </c>
      <c r="N31" s="67">
        <f t="shared" ca="1" si="4"/>
        <v>0.10912698412698413</v>
      </c>
      <c r="O31" s="69">
        <f t="shared" ca="1" si="5"/>
        <v>0</v>
      </c>
    </row>
    <row r="32" spans="1:23" x14ac:dyDescent="0.2">
      <c r="B32" s="63">
        <f t="shared" si="9"/>
        <v>42333</v>
      </c>
      <c r="C32" s="64">
        <f t="shared" ca="1" si="6"/>
        <v>42333</v>
      </c>
      <c r="D32" s="87">
        <v>0.625</v>
      </c>
      <c r="E32" s="88">
        <v>0.79166666666666663</v>
      </c>
      <c r="F32" s="87">
        <v>0.83333333333333337</v>
      </c>
      <c r="G32" s="88">
        <v>1</v>
      </c>
      <c r="H32" s="66">
        <f t="shared" si="0"/>
        <v>0.24999999999999989</v>
      </c>
      <c r="I32" s="66">
        <f t="shared" si="1"/>
        <v>8.333333333333337E-2</v>
      </c>
      <c r="J32" s="66">
        <f t="shared" si="7"/>
        <v>1.1904761904761904E-2</v>
      </c>
      <c r="K32" s="66">
        <f t="shared" si="8"/>
        <v>9.5238095238095274E-2</v>
      </c>
      <c r="L32" s="67">
        <f t="shared" si="2"/>
        <v>0.34523809523809518</v>
      </c>
      <c r="M32" s="68">
        <f t="shared" ca="1" si="3"/>
        <v>0.33333333333333331</v>
      </c>
      <c r="N32" s="67">
        <f t="shared" ca="1" si="4"/>
        <v>1.1904761904761862E-2</v>
      </c>
      <c r="O32" s="69">
        <f t="shared" ca="1" si="5"/>
        <v>0</v>
      </c>
    </row>
    <row r="33" spans="2:15" x14ac:dyDescent="0.2">
      <c r="B33" s="63">
        <f t="shared" si="9"/>
        <v>42334</v>
      </c>
      <c r="C33" s="64">
        <f t="shared" ca="1" si="6"/>
        <v>42334</v>
      </c>
      <c r="D33" s="87">
        <v>0.75</v>
      </c>
      <c r="E33" s="88">
        <v>1</v>
      </c>
      <c r="F33" s="87">
        <v>4.1666666666666664E-2</v>
      </c>
      <c r="G33" s="88">
        <v>0.29166666666666669</v>
      </c>
      <c r="H33" s="66">
        <f t="shared" si="0"/>
        <v>0.24999999999999994</v>
      </c>
      <c r="I33" s="66">
        <f t="shared" si="1"/>
        <v>0.25000000000000006</v>
      </c>
      <c r="J33" s="66">
        <f t="shared" si="7"/>
        <v>3.5714285714285698E-2</v>
      </c>
      <c r="K33" s="66">
        <f t="shared" si="8"/>
        <v>0.28571428571428575</v>
      </c>
      <c r="L33" s="67">
        <f t="shared" si="2"/>
        <v>0.5357142857142857</v>
      </c>
      <c r="M33" s="68">
        <f t="shared" ca="1" si="3"/>
        <v>0.33333333333333331</v>
      </c>
      <c r="N33" s="67">
        <f t="shared" ca="1" si="4"/>
        <v>0.20238095238095238</v>
      </c>
      <c r="O33" s="69">
        <f t="shared" ca="1" si="5"/>
        <v>0</v>
      </c>
    </row>
    <row r="34" spans="2:15" x14ac:dyDescent="0.2">
      <c r="B34" s="63">
        <f t="shared" si="9"/>
        <v>42335</v>
      </c>
      <c r="C34" s="64">
        <f t="shared" ca="1" si="6"/>
        <v>42335</v>
      </c>
      <c r="D34" s="87">
        <v>0.625</v>
      </c>
      <c r="E34" s="88">
        <v>0.79166666666666663</v>
      </c>
      <c r="F34" s="87">
        <v>0.83333333333333337</v>
      </c>
      <c r="G34" s="88">
        <v>1</v>
      </c>
      <c r="H34" s="66">
        <f t="shared" si="0"/>
        <v>0.24999999999999989</v>
      </c>
      <c r="I34" s="66">
        <f t="shared" si="1"/>
        <v>8.333333333333337E-2</v>
      </c>
      <c r="J34" s="66">
        <f t="shared" si="7"/>
        <v>1.1904761904761904E-2</v>
      </c>
      <c r="K34" s="66">
        <f t="shared" si="8"/>
        <v>9.5238095238095274E-2</v>
      </c>
      <c r="L34" s="67">
        <f t="shared" si="2"/>
        <v>0.34523809523809518</v>
      </c>
      <c r="M34" s="68">
        <f t="shared" ca="1" si="3"/>
        <v>0.33333333333333331</v>
      </c>
      <c r="N34" s="67">
        <f t="shared" ca="1" si="4"/>
        <v>1.1904761904761862E-2</v>
      </c>
      <c r="O34" s="69">
        <f t="shared" ca="1" si="5"/>
        <v>0</v>
      </c>
    </row>
    <row r="35" spans="2:15" x14ac:dyDescent="0.2">
      <c r="B35" s="63">
        <f t="shared" si="9"/>
        <v>42336</v>
      </c>
      <c r="C35" s="64">
        <f t="shared" ca="1" si="6"/>
        <v>42336</v>
      </c>
      <c r="D35" s="87">
        <v>0.625</v>
      </c>
      <c r="E35" s="88">
        <v>0.79166666666666663</v>
      </c>
      <c r="F35" s="87">
        <v>0.83333333333333337</v>
      </c>
      <c r="G35" s="88">
        <v>1</v>
      </c>
      <c r="H35" s="66">
        <f t="shared" si="0"/>
        <v>0.24999999999999989</v>
      </c>
      <c r="I35" s="66">
        <f t="shared" si="1"/>
        <v>8.333333333333337E-2</v>
      </c>
      <c r="J35" s="66">
        <f t="shared" si="7"/>
        <v>1.1904761904761904E-2</v>
      </c>
      <c r="K35" s="66">
        <f t="shared" si="8"/>
        <v>9.5238095238095274E-2</v>
      </c>
      <c r="L35" s="67">
        <f t="shared" si="2"/>
        <v>0.34523809523809518</v>
      </c>
      <c r="M35" s="68">
        <f t="shared" ca="1" si="3"/>
        <v>0.16666666666666666</v>
      </c>
      <c r="N35" s="67">
        <f t="shared" ca="1" si="4"/>
        <v>0.17857142857142852</v>
      </c>
      <c r="O35" s="69">
        <f t="shared" ca="1" si="5"/>
        <v>0</v>
      </c>
    </row>
    <row r="36" spans="2:15" x14ac:dyDescent="0.2">
      <c r="B36" s="70">
        <f>IF(B35="","",IF(MONTH(B35+1)&lt;&gt;MONTH(B35),"",B35+1))</f>
        <v>42337</v>
      </c>
      <c r="C36" s="64">
        <f t="shared" ca="1" si="6"/>
        <v>42337</v>
      </c>
      <c r="D36" s="87">
        <v>0.625</v>
      </c>
      <c r="E36" s="88">
        <v>0.79166666666666663</v>
      </c>
      <c r="F36" s="87">
        <v>0.83333333333333337</v>
      </c>
      <c r="G36" s="88">
        <v>1</v>
      </c>
      <c r="H36" s="66">
        <f t="shared" si="0"/>
        <v>0.24999999999999989</v>
      </c>
      <c r="I36" s="66">
        <f t="shared" si="1"/>
        <v>8.333333333333337E-2</v>
      </c>
      <c r="J36" s="66">
        <f t="shared" si="7"/>
        <v>1.1904761904761904E-2</v>
      </c>
      <c r="K36" s="66">
        <f t="shared" si="8"/>
        <v>9.5238095238095274E-2</v>
      </c>
      <c r="L36" s="67">
        <f t="shared" si="2"/>
        <v>0.34523809523809518</v>
      </c>
      <c r="M36" s="68">
        <f t="shared" ca="1" si="3"/>
        <v>0</v>
      </c>
      <c r="N36" s="67">
        <f t="shared" ca="1" si="4"/>
        <v>0</v>
      </c>
      <c r="O36" s="69">
        <f t="shared" ca="1" si="5"/>
        <v>0.34523809523809518</v>
      </c>
    </row>
    <row r="37" spans="2:15" x14ac:dyDescent="0.2">
      <c r="B37" s="70">
        <f>IF(B36="","",IF(MONTH(B36+1)&lt;&gt;MONTH(B36),"",B36+1))</f>
        <v>42338</v>
      </c>
      <c r="C37" s="64">
        <f t="shared" ca="1" si="6"/>
        <v>42338</v>
      </c>
      <c r="D37" s="87">
        <v>0.625</v>
      </c>
      <c r="E37" s="88">
        <v>0.79166666666666663</v>
      </c>
      <c r="F37" s="87">
        <v>0.83333333333333337</v>
      </c>
      <c r="G37" s="88">
        <v>1</v>
      </c>
      <c r="H37" s="66">
        <f t="shared" si="0"/>
        <v>0.24999999999999989</v>
      </c>
      <c r="I37" s="66">
        <f t="shared" si="1"/>
        <v>8.333333333333337E-2</v>
      </c>
      <c r="J37" s="66">
        <f t="shared" si="7"/>
        <v>1.1904761904761904E-2</v>
      </c>
      <c r="K37" s="66">
        <f t="shared" si="8"/>
        <v>9.5238095238095274E-2</v>
      </c>
      <c r="L37" s="67">
        <f t="shared" si="2"/>
        <v>0.34523809523809518</v>
      </c>
      <c r="M37" s="68">
        <f t="shared" ca="1" si="3"/>
        <v>0.33333333333333331</v>
      </c>
      <c r="N37" s="67">
        <f t="shared" ca="1" si="4"/>
        <v>1.1904761904761862E-2</v>
      </c>
      <c r="O37" s="69">
        <f t="shared" ca="1" si="5"/>
        <v>0</v>
      </c>
    </row>
    <row r="38" spans="2:15" x14ac:dyDescent="0.2">
      <c r="B38" s="71" t="str">
        <f>IF(B37="","",IF(MONTH(B37+1)&lt;&gt;MONTH(B37),"",B37+1))</f>
        <v/>
      </c>
      <c r="C38" s="72" t="str">
        <f t="shared" si="6"/>
        <v/>
      </c>
      <c r="D38" s="89"/>
      <c r="E38" s="90"/>
      <c r="F38" s="89"/>
      <c r="G38" s="90"/>
      <c r="H38" s="74" t="str">
        <f t="shared" si="0"/>
        <v/>
      </c>
      <c r="I38" s="74" t="str">
        <f t="shared" si="1"/>
        <v/>
      </c>
      <c r="J38" s="74" t="str">
        <f t="shared" si="7"/>
        <v/>
      </c>
      <c r="K38" s="74" t="str">
        <f t="shared" si="8"/>
        <v/>
      </c>
      <c r="L38" s="75" t="str">
        <f t="shared" si="2"/>
        <v/>
      </c>
      <c r="M38" s="76" t="str">
        <f t="shared" si="3"/>
        <v/>
      </c>
      <c r="N38" s="75" t="str">
        <f t="shared" si="4"/>
        <v/>
      </c>
      <c r="O38" s="77" t="str">
        <f t="shared" si="5"/>
        <v/>
      </c>
    </row>
    <row r="39" spans="2:15" x14ac:dyDescent="0.2">
      <c r="B39" s="101" t="s">
        <v>47</v>
      </c>
      <c r="C39" s="101" t="s">
        <v>46</v>
      </c>
      <c r="D39" s="101" t="s">
        <v>40</v>
      </c>
      <c r="E39" s="101" t="s">
        <v>41</v>
      </c>
      <c r="F39" s="101" t="s">
        <v>43</v>
      </c>
      <c r="G39" s="101" t="s">
        <v>44</v>
      </c>
      <c r="H39" s="101" t="s">
        <v>45</v>
      </c>
      <c r="I39" s="101" t="s">
        <v>54</v>
      </c>
      <c r="J39" s="110" t="s">
        <v>48</v>
      </c>
      <c r="K39" s="104">
        <f>SUM(K8:K38)</f>
        <v>6.8365079365079362</v>
      </c>
      <c r="L39" s="104">
        <f>SUM(L8:L38)</f>
        <v>13.720535714285713</v>
      </c>
      <c r="M39" s="105" t="s">
        <v>48</v>
      </c>
      <c r="N39" s="104">
        <f ca="1">SUM(N8:N38)</f>
        <v>3.8366071428571429</v>
      </c>
      <c r="O39" s="104">
        <f ca="1">SUM(O8:O38)</f>
        <v>2.276785714285714</v>
      </c>
    </row>
    <row r="40" spans="2:15" x14ac:dyDescent="0.2">
      <c r="B40" s="106">
        <f>B8</f>
        <v>42309</v>
      </c>
      <c r="C40" s="106">
        <f>DATE(YEAR(B8),MONTH(B8)+1,0)</f>
        <v>42338</v>
      </c>
      <c r="D40" s="107">
        <f ca="1">COUNTIF(C8:C38,"feriado")</f>
        <v>0</v>
      </c>
      <c r="E40" s="108">
        <f ca="1">SUMPRODUCT((WEEKDAY(ROW(INDIRECT($B40&amp;":"&amp;$C40)))=1)*(COUNTIF(fer,ROW(INDIRECT($B40&amp;":"&amp;$C40)))=0))</f>
        <v>5</v>
      </c>
      <c r="F40" s="108">
        <f>DAY(C40)</f>
        <v>30</v>
      </c>
      <c r="G40" s="108">
        <f ca="1">F40-H40</f>
        <v>25</v>
      </c>
      <c r="H40" s="108">
        <f ca="1">D40+E40</f>
        <v>5</v>
      </c>
      <c r="I40" s="113" t="str">
        <f ca="1">G40&amp;"/"&amp;H40</f>
        <v>25/5</v>
      </c>
      <c r="J40" s="110" t="s">
        <v>49</v>
      </c>
      <c r="K40" s="115">
        <f>K39*24</f>
        <v>164.07619047619048</v>
      </c>
      <c r="L40" s="115">
        <f>L39*24</f>
        <v>329.29285714285709</v>
      </c>
      <c r="M40" s="110" t="s">
        <v>49</v>
      </c>
      <c r="N40" s="109">
        <f ca="1">N39*24</f>
        <v>92.078571428571422</v>
      </c>
      <c r="O40" s="109">
        <f ca="1">O39*24</f>
        <v>54.642857142857139</v>
      </c>
    </row>
    <row r="41" spans="2:15" x14ac:dyDescent="0.2">
      <c r="B41" s="103"/>
      <c r="C41" s="111"/>
      <c r="D41" s="111"/>
      <c r="E41" s="111"/>
      <c r="F41" s="111"/>
      <c r="G41" s="111"/>
      <c r="H41" s="111"/>
      <c r="I41" s="111"/>
      <c r="J41" s="110" t="s">
        <v>50</v>
      </c>
      <c r="K41" s="109">
        <f ca="1">K40/$G$40*$H$40</f>
        <v>32.815238095238101</v>
      </c>
      <c r="L41" s="103"/>
      <c r="M41" s="112" t="s">
        <v>50</v>
      </c>
      <c r="N41" s="109">
        <f ca="1">N40/$G$40*$H$40</f>
        <v>18.415714285714284</v>
      </c>
      <c r="O41" s="109">
        <f ca="1">O40/$G$40*$H$40</f>
        <v>10.928571428571427</v>
      </c>
    </row>
    <row r="44" spans="2:15" ht="18.75" x14ac:dyDescent="0.2">
      <c r="G44" s="1"/>
      <c r="H44" s="1"/>
      <c r="I44" s="1"/>
      <c r="J44" s="1"/>
      <c r="K44" s="1"/>
    </row>
  </sheetData>
  <sheetProtection algorithmName="SHA-512" hashValue="Zh/Mfu7yKVjnNDkr8WdwFD0ydyQsvhJ1EafiAPKGhXfzLvzTqDhdTyqGtfbBTN2RFNgFYhT6Ch8SEdt3u6hSJQ==" saltValue="Usc3hQ8l1GXZW20wDcQ/fg==" spinCount="100000" sheet="1" objects="1" scenarios="1"/>
  <mergeCells count="2">
    <mergeCell ref="J2:J3"/>
    <mergeCell ref="V7:W7"/>
  </mergeCells>
  <conditionalFormatting sqref="S30">
    <cfRule type="expression" dxfId="14" priority="7">
      <formula>WEEKDAY($B$8,2)=1</formula>
    </cfRule>
  </conditionalFormatting>
  <conditionalFormatting sqref="H8:O38">
    <cfRule type="expression" dxfId="13" priority="5">
      <formula>WEEKDAY($B8,2)=7</formula>
    </cfRule>
    <cfRule type="expression" dxfId="12" priority="6">
      <formula>COUNTIF(fer,$B8)&gt;0</formula>
    </cfRule>
  </conditionalFormatting>
  <conditionalFormatting sqref="B8:C38">
    <cfRule type="expression" dxfId="11" priority="3">
      <formula>WEEKDAY($B8,2)=7</formula>
    </cfRule>
    <cfRule type="expression" dxfId="10" priority="4">
      <formula>COUNTIF(fer,$B8)&gt;0</formula>
    </cfRule>
  </conditionalFormatting>
  <conditionalFormatting sqref="D8:G38">
    <cfRule type="expression" dxfId="9" priority="1">
      <formula>WEEKDAY($B8,2)=7</formula>
    </cfRule>
    <cfRule type="expression" dxfId="8" priority="2">
      <formula>COUNTIF(fer,$B8)&gt;0</formula>
    </cfRule>
  </conditionalFormatting>
  <pageMargins left="0.75" right="0.75" top="1" bottom="1" header="0.49212598499999999" footer="0.49212598499999999"/>
  <pageSetup paperSize="9" scale="84" orientation="landscape" horizontalDpi="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2:W44"/>
  <sheetViews>
    <sheetView showGridLines="0" zoomScaleNormal="100" workbookViewId="0">
      <selection activeCell="V32" sqref="V32"/>
    </sheetView>
  </sheetViews>
  <sheetFormatPr defaultRowHeight="12.75" x14ac:dyDescent="0.2"/>
  <cols>
    <col min="1" max="1" width="5.7109375" customWidth="1"/>
    <col min="2" max="2" width="12.140625" customWidth="1"/>
    <col min="3" max="3" width="13.85546875" customWidth="1"/>
    <col min="4" max="7" width="9.42578125" bestFit="1" customWidth="1"/>
    <col min="8" max="11" width="9.42578125" customWidth="1"/>
    <col min="12" max="14" width="11.28515625" customWidth="1"/>
    <col min="16" max="19" width="6.7109375" customWidth="1"/>
    <col min="20" max="20" width="10.140625" bestFit="1" customWidth="1"/>
    <col min="22" max="22" width="12" customWidth="1"/>
    <col min="23" max="23" width="26.85546875" customWidth="1"/>
  </cols>
  <sheetData>
    <row r="2" spans="1:23" ht="12.75" customHeight="1" x14ac:dyDescent="0.2">
      <c r="B2" s="53" t="s">
        <v>38</v>
      </c>
      <c r="C2" s="83">
        <v>2015</v>
      </c>
      <c r="G2" s="2" t="s">
        <v>7</v>
      </c>
      <c r="H2" s="84">
        <v>0.33333333333333331</v>
      </c>
      <c r="I2" s="2"/>
      <c r="J2" s="129" t="s">
        <v>37</v>
      </c>
      <c r="K2" s="84">
        <v>0.91666666666666663</v>
      </c>
    </row>
    <row r="3" spans="1:23" x14ac:dyDescent="0.2">
      <c r="B3" s="53" t="s">
        <v>39</v>
      </c>
      <c r="C3" s="83">
        <v>12</v>
      </c>
      <c r="G3" s="3" t="s">
        <v>9</v>
      </c>
      <c r="H3" s="84">
        <v>0.16666666666666666</v>
      </c>
      <c r="I3" s="3"/>
      <c r="J3" s="130"/>
      <c r="K3" s="84">
        <v>0.20833333333333334</v>
      </c>
    </row>
    <row r="5" spans="1:23" hidden="1" x14ac:dyDescent="0.2"/>
    <row r="7" spans="1:23" ht="25.5" x14ac:dyDescent="0.2">
      <c r="B7" s="91" t="s">
        <v>0</v>
      </c>
      <c r="C7" s="91" t="s">
        <v>1</v>
      </c>
      <c r="D7" s="91" t="s">
        <v>2</v>
      </c>
      <c r="E7" s="91" t="s">
        <v>3</v>
      </c>
      <c r="F7" s="91" t="s">
        <v>2</v>
      </c>
      <c r="G7" s="91" t="s">
        <v>3</v>
      </c>
      <c r="H7" s="91" t="s">
        <v>34</v>
      </c>
      <c r="I7" s="91" t="s">
        <v>53</v>
      </c>
      <c r="J7" s="91" t="s">
        <v>35</v>
      </c>
      <c r="K7" s="91" t="s">
        <v>36</v>
      </c>
      <c r="L7" s="91" t="s">
        <v>4</v>
      </c>
      <c r="M7" s="91" t="s">
        <v>5</v>
      </c>
      <c r="N7" s="91" t="s">
        <v>6</v>
      </c>
      <c r="O7" s="91" t="s">
        <v>20</v>
      </c>
      <c r="P7" s="9"/>
      <c r="Q7" s="10"/>
      <c r="R7" s="10"/>
      <c r="S7" s="10"/>
      <c r="T7" s="6"/>
      <c r="V7" s="134"/>
      <c r="W7" s="135"/>
    </row>
    <row r="8" spans="1:23" ht="12.75" customHeight="1" x14ac:dyDescent="0.2">
      <c r="B8" s="56">
        <f>DATE(C2,C3,1)</f>
        <v>42339</v>
      </c>
      <c r="C8" s="57">
        <f ca="1">IF(B8="","",IF(COUNTIF(fer,B8)&gt;0,"feriado",B8))</f>
        <v>42339</v>
      </c>
      <c r="D8" s="85">
        <v>0.64583333333333337</v>
      </c>
      <c r="E8" s="86">
        <v>0.79166666666666663</v>
      </c>
      <c r="F8" s="85">
        <v>0.83333333333333337</v>
      </c>
      <c r="G8" s="86">
        <v>1</v>
      </c>
      <c r="H8" s="59">
        <f>IF(B8="","",L8-K8)</f>
        <v>0.22916666666666652</v>
      </c>
      <c r="I8" s="59">
        <f t="shared" ref="I8:I38" si="0">IF(B8="","",MAX(ININOT,MIN(FIMNOT+1,E8+(D8&gt;E8)))-MAX(ININOT,D8)+(MIN(FIMNOT,E8+(D8&gt;E8))-MIN(FIMNOT,D8))+MAX(ININOT,MIN(FIMNOT+1,G8+(F8&gt;G8)))-MAX(ININOT,F8)+(MIN(FIMNOT,G8+(F8&gt;G8))-MIN(FIMNOT,F8)))</f>
        <v>8.333333333333337E-2</v>
      </c>
      <c r="J8" s="59">
        <f>IF(B8="","",(I8/7*8)-I8)</f>
        <v>1.1904761904761904E-2</v>
      </c>
      <c r="K8" s="59">
        <f>IF(B8="","",I8+J8)</f>
        <v>9.5238095238095274E-2</v>
      </c>
      <c r="L8" s="60">
        <f t="shared" ref="L8:L38" si="1">IF(B8="","",MOD((E8-D8)+(G8-F8),1)+J8)</f>
        <v>0.32440476190476181</v>
      </c>
      <c r="M8" s="61">
        <f t="shared" ref="M8:M38" ca="1" si="2">IF(B8="","",IF(OR(COUNTIF(fer,B8)&gt;0,WEEKDAY(B8)=1),0,IF(WEEKDAY(B8)=7,MIN($H$3,L8),MIN($H$2,L8))))</f>
        <v>0.32440476190476181</v>
      </c>
      <c r="N8" s="60">
        <f t="shared" ref="N8:N38" ca="1" si="3">IF(B8="","",IF(M8=0,0,IF(WEEKDAY(B8)=7,MAX(0,L8-$H$3),MAX(0,L8-$H$2))))</f>
        <v>0</v>
      </c>
      <c r="O8" s="62">
        <f t="shared" ref="O8:O38" ca="1" si="4">IF(B8="","",IF(M8=0,L8,0))</f>
        <v>0</v>
      </c>
      <c r="T8" s="13"/>
      <c r="V8" s="14"/>
      <c r="W8" s="11"/>
    </row>
    <row r="9" spans="1:23" ht="12.75" customHeight="1" x14ac:dyDescent="0.2">
      <c r="B9" s="63">
        <f>B8+1</f>
        <v>42340</v>
      </c>
      <c r="C9" s="64">
        <f t="shared" ref="C9:C38" ca="1" si="5">IF(B9="","",IF(COUNTIF(fer,B9)&gt;0,"feriado",B9))</f>
        <v>42340</v>
      </c>
      <c r="D9" s="87">
        <v>0.62638888888888888</v>
      </c>
      <c r="E9" s="88">
        <v>0.79166666666666663</v>
      </c>
      <c r="F9" s="87">
        <v>0.83333333333333337</v>
      </c>
      <c r="G9" s="88">
        <v>5.2083333333333336E-2</v>
      </c>
      <c r="H9" s="66">
        <f t="shared" ref="H9:H38" si="6">IF(B9="","",L9-K9)</f>
        <v>0.24861111111111112</v>
      </c>
      <c r="I9" s="66">
        <f t="shared" si="0"/>
        <v>0.13541666666666663</v>
      </c>
      <c r="J9" s="66">
        <f t="shared" ref="J9:J38" si="7">IF(B9="","",(I9/7*8)-I9)</f>
        <v>1.9345238095238082E-2</v>
      </c>
      <c r="K9" s="66">
        <f t="shared" ref="K9:K38" si="8">IF(B9="","",I9+J9)</f>
        <v>0.15476190476190471</v>
      </c>
      <c r="L9" s="67">
        <f t="shared" si="1"/>
        <v>0.40337301587301583</v>
      </c>
      <c r="M9" s="68">
        <f t="shared" ca="1" si="2"/>
        <v>0.33333333333333331</v>
      </c>
      <c r="N9" s="67">
        <f t="shared" ca="1" si="3"/>
        <v>7.0039682539682513E-2</v>
      </c>
      <c r="O9" s="69">
        <f t="shared" ca="1" si="4"/>
        <v>0</v>
      </c>
      <c r="V9" s="14"/>
      <c r="W9" s="11"/>
    </row>
    <row r="10" spans="1:23" x14ac:dyDescent="0.2">
      <c r="B10" s="63">
        <f>B9+1</f>
        <v>42341</v>
      </c>
      <c r="C10" s="64">
        <f t="shared" ca="1" si="5"/>
        <v>42341</v>
      </c>
      <c r="D10" s="87">
        <v>0.625</v>
      </c>
      <c r="E10" s="88">
        <v>0.79166666666666663</v>
      </c>
      <c r="F10" s="87">
        <v>0.83333333333333337</v>
      </c>
      <c r="G10" s="88">
        <v>5.2083333333333336E-2</v>
      </c>
      <c r="H10" s="66">
        <f t="shared" si="6"/>
        <v>0.25</v>
      </c>
      <c r="I10" s="66">
        <f t="shared" si="0"/>
        <v>0.13541666666666663</v>
      </c>
      <c r="J10" s="66">
        <f t="shared" si="7"/>
        <v>1.9345238095238082E-2</v>
      </c>
      <c r="K10" s="66">
        <f t="shared" si="8"/>
        <v>0.15476190476190471</v>
      </c>
      <c r="L10" s="67">
        <f t="shared" si="1"/>
        <v>0.40476190476190471</v>
      </c>
      <c r="M10" s="68">
        <f t="shared" ca="1" si="2"/>
        <v>0.33333333333333331</v>
      </c>
      <c r="N10" s="67">
        <f t="shared" ca="1" si="3"/>
        <v>7.1428571428571397E-2</v>
      </c>
      <c r="O10" s="69">
        <f t="shared" ca="1" si="4"/>
        <v>0</v>
      </c>
      <c r="V10" s="14"/>
      <c r="W10" s="11"/>
    </row>
    <row r="11" spans="1:23" x14ac:dyDescent="0.2">
      <c r="B11" s="63">
        <f>B10+1</f>
        <v>42342</v>
      </c>
      <c r="C11" s="64">
        <f t="shared" ca="1" si="5"/>
        <v>42342</v>
      </c>
      <c r="D11" s="87">
        <v>0.625</v>
      </c>
      <c r="E11" s="88">
        <v>0.79166666666666663</v>
      </c>
      <c r="F11" s="87">
        <v>0.83333333333333337</v>
      </c>
      <c r="G11" s="88">
        <v>8.3333333333333329E-2</v>
      </c>
      <c r="H11" s="66">
        <f t="shared" si="6"/>
        <v>0.25</v>
      </c>
      <c r="I11" s="66">
        <f t="shared" si="0"/>
        <v>0.16666666666666663</v>
      </c>
      <c r="J11" s="66">
        <f t="shared" si="7"/>
        <v>2.3809523809523808E-2</v>
      </c>
      <c r="K11" s="66">
        <f t="shared" si="8"/>
        <v>0.19047619047619044</v>
      </c>
      <c r="L11" s="67">
        <f t="shared" si="1"/>
        <v>0.44047619047619047</v>
      </c>
      <c r="M11" s="68">
        <f t="shared" ca="1" si="2"/>
        <v>0.33333333333333331</v>
      </c>
      <c r="N11" s="67">
        <f t="shared" ca="1" si="3"/>
        <v>0.10714285714285715</v>
      </c>
      <c r="O11" s="69">
        <f t="shared" ca="1" si="4"/>
        <v>0</v>
      </c>
      <c r="V11" s="14"/>
      <c r="W11" s="11"/>
    </row>
    <row r="12" spans="1:23" x14ac:dyDescent="0.2">
      <c r="B12" s="63">
        <f>B11+1</f>
        <v>42343</v>
      </c>
      <c r="C12" s="64">
        <f t="shared" ca="1" si="5"/>
        <v>42343</v>
      </c>
      <c r="D12" s="87">
        <v>0.625</v>
      </c>
      <c r="E12" s="88">
        <v>0.79166666666666663</v>
      </c>
      <c r="F12" s="87">
        <v>0.83333333333333337</v>
      </c>
      <c r="G12" s="88">
        <v>0.11458333333333333</v>
      </c>
      <c r="H12" s="66">
        <f t="shared" si="6"/>
        <v>0.25</v>
      </c>
      <c r="I12" s="66">
        <f t="shared" si="0"/>
        <v>0.19791666666666663</v>
      </c>
      <c r="J12" s="66">
        <f t="shared" si="7"/>
        <v>2.8273809523809507E-2</v>
      </c>
      <c r="K12" s="66">
        <f t="shared" si="8"/>
        <v>0.22619047619047614</v>
      </c>
      <c r="L12" s="67">
        <f t="shared" si="1"/>
        <v>0.47619047619047616</v>
      </c>
      <c r="M12" s="68">
        <f t="shared" ca="1" si="2"/>
        <v>0.16666666666666666</v>
      </c>
      <c r="N12" s="67">
        <f t="shared" ca="1" si="3"/>
        <v>0.30952380952380953</v>
      </c>
      <c r="O12" s="69">
        <f t="shared" ca="1" si="4"/>
        <v>0</v>
      </c>
      <c r="V12" s="14"/>
      <c r="W12" s="11"/>
    </row>
    <row r="13" spans="1:23" x14ac:dyDescent="0.2">
      <c r="B13" s="63">
        <f t="shared" ref="B13:B35" si="9">B12+1</f>
        <v>42344</v>
      </c>
      <c r="C13" s="64">
        <f t="shared" ca="1" si="5"/>
        <v>42344</v>
      </c>
      <c r="D13" s="87">
        <v>0.625</v>
      </c>
      <c r="E13" s="88">
        <v>0.79166666666666663</v>
      </c>
      <c r="F13" s="87">
        <v>0.83333333333333337</v>
      </c>
      <c r="G13" s="88">
        <v>0.125</v>
      </c>
      <c r="H13" s="66">
        <f t="shared" si="6"/>
        <v>0.24999999999999989</v>
      </c>
      <c r="I13" s="66">
        <f t="shared" si="0"/>
        <v>0.20833333333333337</v>
      </c>
      <c r="J13" s="66">
        <f t="shared" si="7"/>
        <v>2.9761904761904767E-2</v>
      </c>
      <c r="K13" s="66">
        <f t="shared" si="8"/>
        <v>0.23809523809523814</v>
      </c>
      <c r="L13" s="67">
        <f t="shared" si="1"/>
        <v>0.48809523809523803</v>
      </c>
      <c r="M13" s="68">
        <f t="shared" ca="1" si="2"/>
        <v>0</v>
      </c>
      <c r="N13" s="67">
        <f t="shared" ca="1" si="3"/>
        <v>0</v>
      </c>
      <c r="O13" s="69">
        <f t="shared" ca="1" si="4"/>
        <v>0.48809523809523803</v>
      </c>
      <c r="V13" s="14"/>
      <c r="W13" s="11"/>
    </row>
    <row r="14" spans="1:23" x14ac:dyDescent="0.2">
      <c r="B14" s="63">
        <f t="shared" si="9"/>
        <v>42345</v>
      </c>
      <c r="C14" s="64">
        <f t="shared" ca="1" si="5"/>
        <v>42345</v>
      </c>
      <c r="D14" s="87">
        <v>0.625</v>
      </c>
      <c r="E14" s="88">
        <v>0.79166666666666663</v>
      </c>
      <c r="F14" s="87">
        <v>0.83333333333333337</v>
      </c>
      <c r="G14" s="88">
        <v>0.13194444444444445</v>
      </c>
      <c r="H14" s="66">
        <f t="shared" si="6"/>
        <v>0.24999999999999989</v>
      </c>
      <c r="I14" s="66">
        <f t="shared" si="0"/>
        <v>0.21527777777777779</v>
      </c>
      <c r="J14" s="66">
        <f t="shared" si="7"/>
        <v>3.0753968253968256E-2</v>
      </c>
      <c r="K14" s="66">
        <f t="shared" si="8"/>
        <v>0.24603174603174605</v>
      </c>
      <c r="L14" s="67">
        <f t="shared" si="1"/>
        <v>0.49603174603174593</v>
      </c>
      <c r="M14" s="68">
        <f t="shared" ca="1" si="2"/>
        <v>0.33333333333333331</v>
      </c>
      <c r="N14" s="67">
        <f t="shared" ca="1" si="3"/>
        <v>0.16269841269841262</v>
      </c>
      <c r="O14" s="69">
        <f t="shared" ca="1" si="4"/>
        <v>0</v>
      </c>
      <c r="V14" s="14"/>
      <c r="W14" s="11"/>
    </row>
    <row r="15" spans="1:23" x14ac:dyDescent="0.2">
      <c r="B15" s="63">
        <f t="shared" si="9"/>
        <v>42346</v>
      </c>
      <c r="C15" s="64">
        <f t="shared" ca="1" si="5"/>
        <v>42346</v>
      </c>
      <c r="D15" s="87">
        <v>0.625</v>
      </c>
      <c r="E15" s="88">
        <v>0.79166666666666663</v>
      </c>
      <c r="F15" s="87">
        <v>0.83333333333333337</v>
      </c>
      <c r="G15" s="88">
        <v>0.16666666666666666</v>
      </c>
      <c r="H15" s="66">
        <f t="shared" si="6"/>
        <v>0.24999999999999972</v>
      </c>
      <c r="I15" s="66">
        <f t="shared" si="0"/>
        <v>0.25000000000000011</v>
      </c>
      <c r="J15" s="66">
        <f t="shared" si="7"/>
        <v>3.5714285714285754E-2</v>
      </c>
      <c r="K15" s="66">
        <f t="shared" si="8"/>
        <v>0.28571428571428586</v>
      </c>
      <c r="L15" s="67">
        <f t="shared" si="1"/>
        <v>0.53571428571428559</v>
      </c>
      <c r="M15" s="68">
        <f t="shared" ca="1" si="2"/>
        <v>0.33333333333333331</v>
      </c>
      <c r="N15" s="67">
        <f t="shared" ca="1" si="3"/>
        <v>0.20238095238095227</v>
      </c>
      <c r="O15" s="69">
        <f t="shared" ca="1" si="4"/>
        <v>0</v>
      </c>
      <c r="V15" s="14"/>
      <c r="W15" s="11"/>
    </row>
    <row r="16" spans="1:23" x14ac:dyDescent="0.2">
      <c r="A16" s="4"/>
      <c r="B16" s="63">
        <f t="shared" si="9"/>
        <v>42347</v>
      </c>
      <c r="C16" s="64">
        <f t="shared" ca="1" si="5"/>
        <v>42347</v>
      </c>
      <c r="D16" s="87">
        <v>0.625</v>
      </c>
      <c r="E16" s="88">
        <v>0.79166666666666663</v>
      </c>
      <c r="F16" s="87">
        <v>0.83333333333333337</v>
      </c>
      <c r="G16" s="88">
        <v>0.1875</v>
      </c>
      <c r="H16" s="66">
        <f t="shared" si="6"/>
        <v>0.24999999999999994</v>
      </c>
      <c r="I16" s="66">
        <f t="shared" si="0"/>
        <v>0.27083333333333337</v>
      </c>
      <c r="J16" s="66">
        <f t="shared" si="7"/>
        <v>3.869047619047622E-2</v>
      </c>
      <c r="K16" s="66">
        <f t="shared" si="8"/>
        <v>0.30952380952380959</v>
      </c>
      <c r="L16" s="67">
        <f t="shared" si="1"/>
        <v>0.55952380952380953</v>
      </c>
      <c r="M16" s="68">
        <f t="shared" ca="1" si="2"/>
        <v>0.33333333333333331</v>
      </c>
      <c r="N16" s="67">
        <f t="shared" ca="1" si="3"/>
        <v>0.22619047619047622</v>
      </c>
      <c r="O16" s="69">
        <f t="shared" ca="1" si="4"/>
        <v>0</v>
      </c>
      <c r="V16" s="14"/>
      <c r="W16" s="11"/>
    </row>
    <row r="17" spans="1:23" x14ac:dyDescent="0.2">
      <c r="B17" s="63">
        <f t="shared" si="9"/>
        <v>42348</v>
      </c>
      <c r="C17" s="64">
        <f t="shared" ca="1" si="5"/>
        <v>42348</v>
      </c>
      <c r="D17" s="87">
        <v>0.625</v>
      </c>
      <c r="E17" s="88">
        <v>0.79166666666666663</v>
      </c>
      <c r="F17" s="87">
        <v>0.83333333333333337</v>
      </c>
      <c r="G17" s="88">
        <v>0.20694444444444446</v>
      </c>
      <c r="H17" s="66">
        <f t="shared" si="6"/>
        <v>0.24999999999999994</v>
      </c>
      <c r="I17" s="66">
        <f t="shared" si="0"/>
        <v>0.29027777777777775</v>
      </c>
      <c r="J17" s="66">
        <f t="shared" si="7"/>
        <v>4.1468253968253987E-2</v>
      </c>
      <c r="K17" s="66">
        <f t="shared" si="8"/>
        <v>0.33174603174603173</v>
      </c>
      <c r="L17" s="67">
        <f t="shared" si="1"/>
        <v>0.58174603174603168</v>
      </c>
      <c r="M17" s="68">
        <f t="shared" ca="1" si="2"/>
        <v>0.33333333333333331</v>
      </c>
      <c r="N17" s="67">
        <f t="shared" ca="1" si="3"/>
        <v>0.24841269841269836</v>
      </c>
      <c r="O17" s="69">
        <f t="shared" ca="1" si="4"/>
        <v>0</v>
      </c>
      <c r="V17" s="14"/>
      <c r="W17" s="11"/>
    </row>
    <row r="18" spans="1:23" x14ac:dyDescent="0.2">
      <c r="A18" s="4"/>
      <c r="B18" s="63">
        <f t="shared" si="9"/>
        <v>42349</v>
      </c>
      <c r="C18" s="64">
        <f t="shared" ca="1" si="5"/>
        <v>42349</v>
      </c>
      <c r="D18" s="87">
        <v>0.625</v>
      </c>
      <c r="E18" s="88">
        <v>0.79166666666666663</v>
      </c>
      <c r="F18" s="87">
        <v>0.83333333333333337</v>
      </c>
      <c r="G18" s="88">
        <v>0.2076388888888889</v>
      </c>
      <c r="H18" s="66">
        <f t="shared" si="6"/>
        <v>0.24999999999999983</v>
      </c>
      <c r="I18" s="66">
        <f t="shared" si="0"/>
        <v>0.2909722222222223</v>
      </c>
      <c r="J18" s="66">
        <f t="shared" si="7"/>
        <v>4.1567460317460336E-2</v>
      </c>
      <c r="K18" s="66">
        <f t="shared" si="8"/>
        <v>0.33253968253968264</v>
      </c>
      <c r="L18" s="67">
        <f t="shared" si="1"/>
        <v>0.58253968253968247</v>
      </c>
      <c r="M18" s="68">
        <f t="shared" ca="1" si="2"/>
        <v>0.33333333333333331</v>
      </c>
      <c r="N18" s="67">
        <f t="shared" ca="1" si="3"/>
        <v>0.24920634920634915</v>
      </c>
      <c r="O18" s="69">
        <f t="shared" ca="1" si="4"/>
        <v>0</v>
      </c>
      <c r="V18" s="14"/>
      <c r="W18" s="11"/>
    </row>
    <row r="19" spans="1:23" x14ac:dyDescent="0.2">
      <c r="B19" s="63">
        <f t="shared" si="9"/>
        <v>42350</v>
      </c>
      <c r="C19" s="64">
        <f t="shared" ca="1" si="5"/>
        <v>42350</v>
      </c>
      <c r="D19" s="87">
        <v>0.625</v>
      </c>
      <c r="E19" s="88">
        <v>0.79166666666666663</v>
      </c>
      <c r="F19" s="87">
        <v>0.83333333333333337</v>
      </c>
      <c r="G19" s="88">
        <v>0.20833333333333334</v>
      </c>
      <c r="H19" s="66">
        <f t="shared" si="6"/>
        <v>0.24999999999999994</v>
      </c>
      <c r="I19" s="66">
        <f t="shared" si="0"/>
        <v>0.29166666666666663</v>
      </c>
      <c r="J19" s="66">
        <f t="shared" si="7"/>
        <v>4.1666666666666685E-2</v>
      </c>
      <c r="K19" s="66">
        <f t="shared" si="8"/>
        <v>0.33333333333333331</v>
      </c>
      <c r="L19" s="67">
        <f t="shared" si="1"/>
        <v>0.58333333333333326</v>
      </c>
      <c r="M19" s="68">
        <f t="shared" ca="1" si="2"/>
        <v>0.16666666666666666</v>
      </c>
      <c r="N19" s="67">
        <f t="shared" ca="1" si="3"/>
        <v>0.41666666666666663</v>
      </c>
      <c r="O19" s="69">
        <f t="shared" ca="1" si="4"/>
        <v>0</v>
      </c>
      <c r="V19" s="14"/>
      <c r="W19" s="15"/>
    </row>
    <row r="20" spans="1:23" x14ac:dyDescent="0.2">
      <c r="B20" s="63">
        <f t="shared" si="9"/>
        <v>42351</v>
      </c>
      <c r="C20" s="64">
        <f t="shared" ca="1" si="5"/>
        <v>42351</v>
      </c>
      <c r="D20" s="87">
        <v>0.625</v>
      </c>
      <c r="E20" s="88">
        <v>0.79166666666666663</v>
      </c>
      <c r="F20" s="87">
        <v>0.83333333333333337</v>
      </c>
      <c r="G20" s="88">
        <v>0.20902777777777778</v>
      </c>
      <c r="H20" s="66">
        <f t="shared" si="6"/>
        <v>0.2506944444444445</v>
      </c>
      <c r="I20" s="66">
        <f t="shared" si="0"/>
        <v>0.29166666666666663</v>
      </c>
      <c r="J20" s="66">
        <f t="shared" si="7"/>
        <v>4.1666666666666685E-2</v>
      </c>
      <c r="K20" s="66">
        <f t="shared" si="8"/>
        <v>0.33333333333333331</v>
      </c>
      <c r="L20" s="67">
        <f t="shared" si="1"/>
        <v>0.58402777777777781</v>
      </c>
      <c r="M20" s="68">
        <f t="shared" ca="1" si="2"/>
        <v>0</v>
      </c>
      <c r="N20" s="67">
        <f t="shared" ca="1" si="3"/>
        <v>0</v>
      </c>
      <c r="O20" s="69">
        <f t="shared" ca="1" si="4"/>
        <v>0.58402777777777781</v>
      </c>
      <c r="V20" s="14"/>
      <c r="W20" s="11"/>
    </row>
    <row r="21" spans="1:23" x14ac:dyDescent="0.2">
      <c r="B21" s="63">
        <f t="shared" si="9"/>
        <v>42352</v>
      </c>
      <c r="C21" s="64">
        <f t="shared" ca="1" si="5"/>
        <v>42352</v>
      </c>
      <c r="D21" s="87">
        <v>0.625</v>
      </c>
      <c r="E21" s="88">
        <v>0.79166666666666663</v>
      </c>
      <c r="F21" s="87">
        <v>0.83333333333333337</v>
      </c>
      <c r="G21" s="88">
        <v>0.20972222222222223</v>
      </c>
      <c r="H21" s="66">
        <f t="shared" si="6"/>
        <v>0.25138888888888883</v>
      </c>
      <c r="I21" s="66">
        <f t="shared" si="0"/>
        <v>0.29166666666666663</v>
      </c>
      <c r="J21" s="66">
        <f t="shared" si="7"/>
        <v>4.1666666666666685E-2</v>
      </c>
      <c r="K21" s="66">
        <f t="shared" si="8"/>
        <v>0.33333333333333331</v>
      </c>
      <c r="L21" s="67">
        <f t="shared" si="1"/>
        <v>0.58472222222222214</v>
      </c>
      <c r="M21" s="68">
        <f t="shared" ca="1" si="2"/>
        <v>0.33333333333333331</v>
      </c>
      <c r="N21" s="67">
        <f t="shared" ca="1" si="3"/>
        <v>0.25138888888888883</v>
      </c>
      <c r="O21" s="69">
        <f t="shared" ca="1" si="4"/>
        <v>0</v>
      </c>
      <c r="R21" s="92"/>
    </row>
    <row r="22" spans="1:23" x14ac:dyDescent="0.2">
      <c r="B22" s="63">
        <f t="shared" si="9"/>
        <v>42353</v>
      </c>
      <c r="C22" s="64">
        <f t="shared" ca="1" si="5"/>
        <v>42353</v>
      </c>
      <c r="D22" s="87">
        <v>0.625</v>
      </c>
      <c r="E22" s="88">
        <v>0.79166666666666663</v>
      </c>
      <c r="F22" s="87">
        <v>0.83333333333333337</v>
      </c>
      <c r="G22" s="88">
        <v>0.25</v>
      </c>
      <c r="H22" s="66">
        <f t="shared" si="6"/>
        <v>0.29166666666666669</v>
      </c>
      <c r="I22" s="66">
        <f t="shared" si="0"/>
        <v>0.29166666666666663</v>
      </c>
      <c r="J22" s="66">
        <f t="shared" si="7"/>
        <v>4.1666666666666685E-2</v>
      </c>
      <c r="K22" s="66">
        <f t="shared" si="8"/>
        <v>0.33333333333333331</v>
      </c>
      <c r="L22" s="67">
        <f t="shared" si="1"/>
        <v>0.625</v>
      </c>
      <c r="M22" s="68">
        <f t="shared" ca="1" si="2"/>
        <v>0.33333333333333331</v>
      </c>
      <c r="N22" s="67">
        <f t="shared" ca="1" si="3"/>
        <v>0.29166666666666669</v>
      </c>
      <c r="O22" s="69">
        <f t="shared" ca="1" si="4"/>
        <v>0</v>
      </c>
    </row>
    <row r="23" spans="1:23" x14ac:dyDescent="0.2">
      <c r="B23" s="63">
        <f t="shared" si="9"/>
        <v>42354</v>
      </c>
      <c r="C23" s="64">
        <f t="shared" ca="1" si="5"/>
        <v>42354</v>
      </c>
      <c r="D23" s="87">
        <v>0.625</v>
      </c>
      <c r="E23" s="88">
        <v>0.79166666666666663</v>
      </c>
      <c r="F23" s="87">
        <v>0.83333333333333337</v>
      </c>
      <c r="G23" s="88">
        <v>0.29166666666666669</v>
      </c>
      <c r="H23" s="66">
        <f t="shared" si="6"/>
        <v>0.3333333333333332</v>
      </c>
      <c r="I23" s="66">
        <f t="shared" si="0"/>
        <v>0.29166666666666663</v>
      </c>
      <c r="J23" s="66">
        <f t="shared" si="7"/>
        <v>4.1666666666666685E-2</v>
      </c>
      <c r="K23" s="66">
        <f t="shared" si="8"/>
        <v>0.33333333333333331</v>
      </c>
      <c r="L23" s="67">
        <f t="shared" si="1"/>
        <v>0.66666666666666652</v>
      </c>
      <c r="M23" s="68">
        <f t="shared" ca="1" si="2"/>
        <v>0.33333333333333331</v>
      </c>
      <c r="N23" s="67">
        <f t="shared" ca="1" si="3"/>
        <v>0.3333333333333332</v>
      </c>
      <c r="O23" s="69">
        <f t="shared" ca="1" si="4"/>
        <v>0</v>
      </c>
      <c r="V23" s="8"/>
      <c r="W23" s="7"/>
    </row>
    <row r="24" spans="1:23" x14ac:dyDescent="0.2">
      <c r="B24" s="63">
        <f t="shared" si="9"/>
        <v>42355</v>
      </c>
      <c r="C24" s="64">
        <f t="shared" ca="1" si="5"/>
        <v>42355</v>
      </c>
      <c r="D24" s="87">
        <v>0.91666666666666663</v>
      </c>
      <c r="E24" s="88">
        <v>0.125</v>
      </c>
      <c r="F24" s="87">
        <v>0.125</v>
      </c>
      <c r="G24" s="88">
        <v>0.20833333333333334</v>
      </c>
      <c r="H24" s="66">
        <f t="shared" si="6"/>
        <v>0</v>
      </c>
      <c r="I24" s="66">
        <f t="shared" si="0"/>
        <v>0.29166666666666674</v>
      </c>
      <c r="J24" s="66">
        <f t="shared" si="7"/>
        <v>4.1666666666666685E-2</v>
      </c>
      <c r="K24" s="66">
        <f t="shared" si="8"/>
        <v>0.33333333333333343</v>
      </c>
      <c r="L24" s="67">
        <f t="shared" si="1"/>
        <v>0.33333333333333343</v>
      </c>
      <c r="M24" s="68">
        <f t="shared" ca="1" si="2"/>
        <v>0.33333333333333331</v>
      </c>
      <c r="N24" s="67">
        <f t="shared" ca="1" si="3"/>
        <v>1.1102230246251565E-16</v>
      </c>
      <c r="O24" s="69">
        <f t="shared" ca="1" si="4"/>
        <v>0</v>
      </c>
    </row>
    <row r="25" spans="1:23" x14ac:dyDescent="0.2">
      <c r="B25" s="63">
        <f t="shared" si="9"/>
        <v>42356</v>
      </c>
      <c r="C25" s="64">
        <f t="shared" ca="1" si="5"/>
        <v>42356</v>
      </c>
      <c r="D25" s="87">
        <v>0</v>
      </c>
      <c r="E25" s="88">
        <v>0.125</v>
      </c>
      <c r="F25" s="87">
        <v>0.16666666666666666</v>
      </c>
      <c r="G25" s="88">
        <v>0.29166666666666669</v>
      </c>
      <c r="H25" s="66">
        <f t="shared" si="6"/>
        <v>8.3333333333333454E-2</v>
      </c>
      <c r="I25" s="66">
        <f t="shared" si="0"/>
        <v>0.16666666666666657</v>
      </c>
      <c r="J25" s="66">
        <f t="shared" si="7"/>
        <v>2.3809523809523808E-2</v>
      </c>
      <c r="K25" s="66">
        <f t="shared" si="8"/>
        <v>0.19047619047619038</v>
      </c>
      <c r="L25" s="67">
        <f t="shared" si="1"/>
        <v>0.27380952380952384</v>
      </c>
      <c r="M25" s="68">
        <f t="shared" ca="1" si="2"/>
        <v>0.27380952380952384</v>
      </c>
      <c r="N25" s="67">
        <f t="shared" ca="1" si="3"/>
        <v>0</v>
      </c>
      <c r="O25" s="69">
        <f t="shared" ca="1" si="4"/>
        <v>0</v>
      </c>
    </row>
    <row r="26" spans="1:23" x14ac:dyDescent="0.2">
      <c r="B26" s="63">
        <f t="shared" si="9"/>
        <v>42357</v>
      </c>
      <c r="C26" s="64">
        <f t="shared" ca="1" si="5"/>
        <v>42357</v>
      </c>
      <c r="D26" s="87">
        <v>4.1666666666666664E-2</v>
      </c>
      <c r="E26" s="88">
        <v>8.3333333333333329E-2</v>
      </c>
      <c r="F26" s="87">
        <v>0.125</v>
      </c>
      <c r="G26" s="88">
        <v>0.41666666666666669</v>
      </c>
      <c r="H26" s="66">
        <f t="shared" si="6"/>
        <v>0.2083333333333334</v>
      </c>
      <c r="I26" s="66">
        <f t="shared" si="0"/>
        <v>0.12499999999999997</v>
      </c>
      <c r="J26" s="66">
        <f t="shared" si="7"/>
        <v>1.7857142857142849E-2</v>
      </c>
      <c r="K26" s="66">
        <f t="shared" si="8"/>
        <v>0.14285714285714282</v>
      </c>
      <c r="L26" s="67">
        <f t="shared" si="1"/>
        <v>0.35119047619047622</v>
      </c>
      <c r="M26" s="68">
        <f t="shared" ca="1" si="2"/>
        <v>0.16666666666666666</v>
      </c>
      <c r="N26" s="67">
        <f t="shared" ca="1" si="3"/>
        <v>0.18452380952380956</v>
      </c>
      <c r="O26" s="69">
        <f t="shared" ca="1" si="4"/>
        <v>0</v>
      </c>
    </row>
    <row r="27" spans="1:23" x14ac:dyDescent="0.2">
      <c r="B27" s="63">
        <f t="shared" si="9"/>
        <v>42358</v>
      </c>
      <c r="C27" s="64">
        <f t="shared" ca="1" si="5"/>
        <v>42358</v>
      </c>
      <c r="D27" s="87">
        <v>4.3749999999999997E-2</v>
      </c>
      <c r="E27" s="88">
        <v>8.6805555555555566E-2</v>
      </c>
      <c r="F27" s="87">
        <v>0.125</v>
      </c>
      <c r="G27" s="88">
        <v>0.41805555555555557</v>
      </c>
      <c r="H27" s="66">
        <f t="shared" si="6"/>
        <v>0.20972222222222228</v>
      </c>
      <c r="I27" s="66">
        <f t="shared" si="0"/>
        <v>0.12638888888888886</v>
      </c>
      <c r="J27" s="66">
        <f t="shared" si="7"/>
        <v>1.8055555555555547E-2</v>
      </c>
      <c r="K27" s="66">
        <f t="shared" si="8"/>
        <v>0.1444444444444444</v>
      </c>
      <c r="L27" s="67">
        <f t="shared" si="1"/>
        <v>0.35416666666666669</v>
      </c>
      <c r="M27" s="68">
        <f t="shared" ca="1" si="2"/>
        <v>0</v>
      </c>
      <c r="N27" s="67">
        <f t="shared" ca="1" si="3"/>
        <v>0</v>
      </c>
      <c r="O27" s="69">
        <f t="shared" ca="1" si="4"/>
        <v>0.35416666666666669</v>
      </c>
    </row>
    <row r="28" spans="1:23" x14ac:dyDescent="0.2">
      <c r="B28" s="63">
        <f t="shared" si="9"/>
        <v>42359</v>
      </c>
      <c r="C28" s="64">
        <f t="shared" ca="1" si="5"/>
        <v>42359</v>
      </c>
      <c r="D28" s="87">
        <v>0.875</v>
      </c>
      <c r="E28" s="88">
        <v>0.25</v>
      </c>
      <c r="F28" s="87">
        <v>0.29166666666666669</v>
      </c>
      <c r="G28" s="88">
        <v>0.41666666666666669</v>
      </c>
      <c r="H28" s="66">
        <f t="shared" si="6"/>
        <v>0.20833333333333343</v>
      </c>
      <c r="I28" s="66">
        <f t="shared" si="0"/>
        <v>0.29166666666666663</v>
      </c>
      <c r="J28" s="66">
        <f t="shared" si="7"/>
        <v>4.1666666666666685E-2</v>
      </c>
      <c r="K28" s="66">
        <f t="shared" si="8"/>
        <v>0.33333333333333331</v>
      </c>
      <c r="L28" s="67">
        <f t="shared" si="1"/>
        <v>0.54166666666666674</v>
      </c>
      <c r="M28" s="68">
        <f t="shared" ca="1" si="2"/>
        <v>0.33333333333333331</v>
      </c>
      <c r="N28" s="67">
        <f t="shared" ca="1" si="3"/>
        <v>0.20833333333333343</v>
      </c>
      <c r="O28" s="69">
        <f t="shared" ca="1" si="4"/>
        <v>0</v>
      </c>
    </row>
    <row r="29" spans="1:23" x14ac:dyDescent="0.2">
      <c r="B29" s="63">
        <f t="shared" si="9"/>
        <v>42360</v>
      </c>
      <c r="C29" s="64">
        <f t="shared" ca="1" si="5"/>
        <v>42360</v>
      </c>
      <c r="D29" s="87">
        <v>0</v>
      </c>
      <c r="E29" s="88">
        <v>0.20833333333333334</v>
      </c>
      <c r="F29" s="87">
        <v>0.25</v>
      </c>
      <c r="G29" s="88">
        <v>0.4375</v>
      </c>
      <c r="H29" s="66">
        <f t="shared" si="6"/>
        <v>0.1875</v>
      </c>
      <c r="I29" s="66">
        <f t="shared" si="0"/>
        <v>0.20833333333333337</v>
      </c>
      <c r="J29" s="66">
        <f t="shared" si="7"/>
        <v>2.9761904761904767E-2</v>
      </c>
      <c r="K29" s="66">
        <f t="shared" si="8"/>
        <v>0.23809523809523814</v>
      </c>
      <c r="L29" s="67">
        <f t="shared" si="1"/>
        <v>0.42559523809523814</v>
      </c>
      <c r="M29" s="68">
        <f t="shared" ca="1" si="2"/>
        <v>0.33333333333333331</v>
      </c>
      <c r="N29" s="67">
        <f t="shared" ca="1" si="3"/>
        <v>9.2261904761904823E-2</v>
      </c>
      <c r="O29" s="69">
        <f t="shared" ca="1" si="4"/>
        <v>0</v>
      </c>
    </row>
    <row r="30" spans="1:23" x14ac:dyDescent="0.2">
      <c r="B30" s="63">
        <f t="shared" si="9"/>
        <v>42361</v>
      </c>
      <c r="C30" s="64">
        <f t="shared" ca="1" si="5"/>
        <v>42361</v>
      </c>
      <c r="D30" s="87">
        <v>0</v>
      </c>
      <c r="E30" s="88">
        <v>0.25</v>
      </c>
      <c r="F30" s="87">
        <v>0.26041666666666669</v>
      </c>
      <c r="G30" s="88">
        <v>0.41666666666666669</v>
      </c>
      <c r="H30" s="66">
        <f t="shared" si="6"/>
        <v>0.19791666666666663</v>
      </c>
      <c r="I30" s="66">
        <f t="shared" si="0"/>
        <v>0.20833333333333337</v>
      </c>
      <c r="J30" s="66">
        <f t="shared" si="7"/>
        <v>2.9761904761904767E-2</v>
      </c>
      <c r="K30" s="66">
        <f t="shared" si="8"/>
        <v>0.23809523809523814</v>
      </c>
      <c r="L30" s="67">
        <f t="shared" si="1"/>
        <v>0.43601190476190477</v>
      </c>
      <c r="M30" s="68">
        <f t="shared" ca="1" si="2"/>
        <v>0.33333333333333331</v>
      </c>
      <c r="N30" s="67">
        <f t="shared" ca="1" si="3"/>
        <v>0.10267857142857145</v>
      </c>
      <c r="O30" s="69">
        <f t="shared" ca="1" si="4"/>
        <v>0</v>
      </c>
    </row>
    <row r="31" spans="1:23" x14ac:dyDescent="0.2">
      <c r="B31" s="63">
        <f t="shared" si="9"/>
        <v>42362</v>
      </c>
      <c r="C31" s="64">
        <f ca="1">IF(B31="","",IF(COUNTIF(fer,B31)&gt;0,"feriado",B31))</f>
        <v>42362</v>
      </c>
      <c r="D31" s="87">
        <v>3.472222222222222E-3</v>
      </c>
      <c r="E31" s="88">
        <v>0.29166666666666669</v>
      </c>
      <c r="F31" s="87">
        <v>0.33333333333333331</v>
      </c>
      <c r="G31" s="88">
        <v>0.45833333333333331</v>
      </c>
      <c r="H31" s="66">
        <f t="shared" si="6"/>
        <v>0.2083333333333334</v>
      </c>
      <c r="I31" s="66">
        <f t="shared" si="0"/>
        <v>0.20486111111111105</v>
      </c>
      <c r="J31" s="66">
        <f t="shared" si="7"/>
        <v>2.9265873015872995E-2</v>
      </c>
      <c r="K31" s="66">
        <f t="shared" si="8"/>
        <v>0.23412698412698404</v>
      </c>
      <c r="L31" s="67">
        <f t="shared" si="1"/>
        <v>0.44246031746031744</v>
      </c>
      <c r="M31" s="68">
        <f t="shared" ca="1" si="2"/>
        <v>0.33333333333333331</v>
      </c>
      <c r="N31" s="67">
        <f t="shared" ca="1" si="3"/>
        <v>0.10912698412698413</v>
      </c>
      <c r="O31" s="69">
        <f t="shared" ca="1" si="4"/>
        <v>0</v>
      </c>
    </row>
    <row r="32" spans="1:23" x14ac:dyDescent="0.2">
      <c r="B32" s="63">
        <f t="shared" si="9"/>
        <v>42363</v>
      </c>
      <c r="C32" s="64">
        <f t="shared" ca="1" si="5"/>
        <v>42363</v>
      </c>
      <c r="D32" s="87">
        <v>0.625</v>
      </c>
      <c r="E32" s="88">
        <v>0.79166666666666663</v>
      </c>
      <c r="F32" s="87">
        <v>0.83333333333333337</v>
      </c>
      <c r="G32" s="88">
        <v>1</v>
      </c>
      <c r="H32" s="66">
        <f t="shared" si="6"/>
        <v>0.24999999999999989</v>
      </c>
      <c r="I32" s="66">
        <f t="shared" si="0"/>
        <v>8.333333333333337E-2</v>
      </c>
      <c r="J32" s="66">
        <f t="shared" si="7"/>
        <v>1.1904761904761904E-2</v>
      </c>
      <c r="K32" s="66">
        <f t="shared" si="8"/>
        <v>9.5238095238095274E-2</v>
      </c>
      <c r="L32" s="67">
        <f t="shared" si="1"/>
        <v>0.34523809523809518</v>
      </c>
      <c r="M32" s="68">
        <f t="shared" ca="1" si="2"/>
        <v>0.33333333333333331</v>
      </c>
      <c r="N32" s="67">
        <f t="shared" ca="1" si="3"/>
        <v>1.1904761904761862E-2</v>
      </c>
      <c r="O32" s="69">
        <f t="shared" ca="1" si="4"/>
        <v>0</v>
      </c>
    </row>
    <row r="33" spans="2:18" x14ac:dyDescent="0.2">
      <c r="B33" s="63">
        <f t="shared" si="9"/>
        <v>42364</v>
      </c>
      <c r="C33" s="64">
        <f t="shared" ca="1" si="5"/>
        <v>42364</v>
      </c>
      <c r="D33" s="87">
        <v>0.75</v>
      </c>
      <c r="E33" s="88">
        <v>1</v>
      </c>
      <c r="F33" s="87">
        <v>4.1666666666666664E-2</v>
      </c>
      <c r="G33" s="88">
        <v>0.29166666666666669</v>
      </c>
      <c r="H33" s="66">
        <f t="shared" si="6"/>
        <v>0.24999999999999994</v>
      </c>
      <c r="I33" s="66">
        <f t="shared" si="0"/>
        <v>0.25000000000000006</v>
      </c>
      <c r="J33" s="66">
        <f t="shared" si="7"/>
        <v>3.5714285714285698E-2</v>
      </c>
      <c r="K33" s="66">
        <f t="shared" si="8"/>
        <v>0.28571428571428575</v>
      </c>
      <c r="L33" s="67">
        <f t="shared" si="1"/>
        <v>0.5357142857142857</v>
      </c>
      <c r="M33" s="68">
        <f t="shared" ca="1" si="2"/>
        <v>0.16666666666666666</v>
      </c>
      <c r="N33" s="67">
        <f t="shared" ca="1" si="3"/>
        <v>0.36904761904761907</v>
      </c>
      <c r="O33" s="69">
        <f t="shared" ca="1" si="4"/>
        <v>0</v>
      </c>
    </row>
    <row r="34" spans="2:18" x14ac:dyDescent="0.2">
      <c r="B34" s="63">
        <f t="shared" si="9"/>
        <v>42365</v>
      </c>
      <c r="C34" s="64">
        <f t="shared" ca="1" si="5"/>
        <v>42365</v>
      </c>
      <c r="D34" s="87">
        <v>0.625</v>
      </c>
      <c r="E34" s="88">
        <v>0.79166666666666663</v>
      </c>
      <c r="F34" s="87">
        <v>0.83333333333333337</v>
      </c>
      <c r="G34" s="88">
        <v>1</v>
      </c>
      <c r="H34" s="66">
        <f t="shared" si="6"/>
        <v>0.24999999999999989</v>
      </c>
      <c r="I34" s="66">
        <f t="shared" si="0"/>
        <v>8.333333333333337E-2</v>
      </c>
      <c r="J34" s="66">
        <f t="shared" si="7"/>
        <v>1.1904761904761904E-2</v>
      </c>
      <c r="K34" s="66">
        <f t="shared" si="8"/>
        <v>9.5238095238095274E-2</v>
      </c>
      <c r="L34" s="67">
        <f t="shared" si="1"/>
        <v>0.34523809523809518</v>
      </c>
      <c r="M34" s="68">
        <f t="shared" ca="1" si="2"/>
        <v>0</v>
      </c>
      <c r="N34" s="67">
        <f t="shared" ca="1" si="3"/>
        <v>0</v>
      </c>
      <c r="O34" s="69">
        <f t="shared" ca="1" si="4"/>
        <v>0.34523809523809518</v>
      </c>
    </row>
    <row r="35" spans="2:18" x14ac:dyDescent="0.2">
      <c r="B35" s="63">
        <f t="shared" si="9"/>
        <v>42366</v>
      </c>
      <c r="C35" s="64">
        <f t="shared" ca="1" si="5"/>
        <v>42366</v>
      </c>
      <c r="D35" s="87">
        <v>0.625</v>
      </c>
      <c r="E35" s="88">
        <v>0.79166666666666663</v>
      </c>
      <c r="F35" s="87">
        <v>0.83333333333333337</v>
      </c>
      <c r="G35" s="88">
        <v>1</v>
      </c>
      <c r="H35" s="66">
        <f t="shared" si="6"/>
        <v>0.24999999999999989</v>
      </c>
      <c r="I35" s="66">
        <f t="shared" si="0"/>
        <v>8.333333333333337E-2</v>
      </c>
      <c r="J35" s="66">
        <f t="shared" si="7"/>
        <v>1.1904761904761904E-2</v>
      </c>
      <c r="K35" s="66">
        <f t="shared" si="8"/>
        <v>9.5238095238095274E-2</v>
      </c>
      <c r="L35" s="67">
        <f t="shared" si="1"/>
        <v>0.34523809523809518</v>
      </c>
      <c r="M35" s="68">
        <f t="shared" ca="1" si="2"/>
        <v>0.33333333333333331</v>
      </c>
      <c r="N35" s="67">
        <f t="shared" ca="1" si="3"/>
        <v>1.1904761904761862E-2</v>
      </c>
      <c r="O35" s="69">
        <f t="shared" ca="1" si="4"/>
        <v>0</v>
      </c>
    </row>
    <row r="36" spans="2:18" x14ac:dyDescent="0.2">
      <c r="B36" s="70">
        <f>IF(B35="","",IF(MONTH(B35+1)&lt;&gt;MONTH(B35),"",B35+1))</f>
        <v>42367</v>
      </c>
      <c r="C36" s="64">
        <f t="shared" ca="1" si="5"/>
        <v>42367</v>
      </c>
      <c r="D36" s="87">
        <v>0.625</v>
      </c>
      <c r="E36" s="88">
        <v>0.79166666666666663</v>
      </c>
      <c r="F36" s="87">
        <v>0.83333333333333337</v>
      </c>
      <c r="G36" s="88">
        <v>1</v>
      </c>
      <c r="H36" s="66">
        <f t="shared" si="6"/>
        <v>0.24999999999999989</v>
      </c>
      <c r="I36" s="66">
        <f t="shared" si="0"/>
        <v>8.333333333333337E-2</v>
      </c>
      <c r="J36" s="66">
        <f t="shared" si="7"/>
        <v>1.1904761904761904E-2</v>
      </c>
      <c r="K36" s="66">
        <f t="shared" si="8"/>
        <v>9.5238095238095274E-2</v>
      </c>
      <c r="L36" s="67">
        <f t="shared" si="1"/>
        <v>0.34523809523809518</v>
      </c>
      <c r="M36" s="68">
        <f t="shared" ca="1" si="2"/>
        <v>0.33333333333333331</v>
      </c>
      <c r="N36" s="67">
        <f t="shared" ca="1" si="3"/>
        <v>1.1904761904761862E-2</v>
      </c>
      <c r="O36" s="69">
        <f t="shared" ca="1" si="4"/>
        <v>0</v>
      </c>
    </row>
    <row r="37" spans="2:18" x14ac:dyDescent="0.2">
      <c r="B37" s="70">
        <f>IF(B36="","",IF(MONTH(B36+1)&lt;&gt;MONTH(B36),"",B36+1))</f>
        <v>42368</v>
      </c>
      <c r="C37" s="64">
        <f t="shared" ca="1" si="5"/>
        <v>42368</v>
      </c>
      <c r="D37" s="87">
        <v>0.625</v>
      </c>
      <c r="E37" s="88">
        <v>0.79166666666666663</v>
      </c>
      <c r="F37" s="87">
        <v>0.83333333333333337</v>
      </c>
      <c r="G37" s="88">
        <v>1</v>
      </c>
      <c r="H37" s="66">
        <f t="shared" si="6"/>
        <v>0.24999999999999989</v>
      </c>
      <c r="I37" s="66">
        <f t="shared" si="0"/>
        <v>8.333333333333337E-2</v>
      </c>
      <c r="J37" s="66">
        <f t="shared" si="7"/>
        <v>1.1904761904761904E-2</v>
      </c>
      <c r="K37" s="66">
        <f t="shared" si="8"/>
        <v>9.5238095238095274E-2</v>
      </c>
      <c r="L37" s="67">
        <f t="shared" si="1"/>
        <v>0.34523809523809518</v>
      </c>
      <c r="M37" s="68">
        <f t="shared" ca="1" si="2"/>
        <v>0.33333333333333331</v>
      </c>
      <c r="N37" s="67">
        <f t="shared" ca="1" si="3"/>
        <v>1.1904761904761862E-2</v>
      </c>
      <c r="O37" s="69">
        <f t="shared" ca="1" si="4"/>
        <v>0</v>
      </c>
    </row>
    <row r="38" spans="2:18" x14ac:dyDescent="0.2">
      <c r="B38" s="71">
        <f>IF(B37="","",IF(MONTH(B37+1)&lt;&gt;MONTH(B37),"",B37+1))</f>
        <v>42369</v>
      </c>
      <c r="C38" s="72">
        <f t="shared" ca="1" si="5"/>
        <v>42369</v>
      </c>
      <c r="D38" s="89">
        <v>0.77083333333333337</v>
      </c>
      <c r="E38" s="90">
        <v>0.875</v>
      </c>
      <c r="F38" s="89">
        <v>0.91666666666666663</v>
      </c>
      <c r="G38" s="90">
        <v>0.125</v>
      </c>
      <c r="H38" s="74">
        <f t="shared" si="6"/>
        <v>0.10416666666666663</v>
      </c>
      <c r="I38" s="74">
        <f t="shared" si="0"/>
        <v>0.20833333333333337</v>
      </c>
      <c r="J38" s="74">
        <f t="shared" si="7"/>
        <v>2.9761904761904767E-2</v>
      </c>
      <c r="K38" s="74">
        <f t="shared" si="8"/>
        <v>0.23809523809523814</v>
      </c>
      <c r="L38" s="75">
        <f t="shared" si="1"/>
        <v>0.34226190476190477</v>
      </c>
      <c r="M38" s="76">
        <f t="shared" ca="1" si="2"/>
        <v>0.33333333333333331</v>
      </c>
      <c r="N38" s="75">
        <f t="shared" ca="1" si="3"/>
        <v>8.9285714285714524E-3</v>
      </c>
      <c r="O38" s="77">
        <f t="shared" ca="1" si="4"/>
        <v>0</v>
      </c>
      <c r="R38" s="79"/>
    </row>
    <row r="39" spans="2:18" x14ac:dyDescent="0.2">
      <c r="B39" s="101" t="s">
        <v>47</v>
      </c>
      <c r="C39" s="101" t="s">
        <v>46</v>
      </c>
      <c r="D39" s="101" t="s">
        <v>40</v>
      </c>
      <c r="E39" s="101" t="s">
        <v>41</v>
      </c>
      <c r="F39" s="101" t="s">
        <v>43</v>
      </c>
      <c r="G39" s="101" t="s">
        <v>44</v>
      </c>
      <c r="H39" s="118" t="s">
        <v>45</v>
      </c>
      <c r="I39" s="118" t="s">
        <v>54</v>
      </c>
      <c r="J39" s="105" t="s">
        <v>48</v>
      </c>
      <c r="K39" s="104">
        <f>SUM(K8:K38)</f>
        <v>7.0865079365079362</v>
      </c>
      <c r="L39" s="104">
        <f>SUM(L8:L38)</f>
        <v>14.099007936507935</v>
      </c>
      <c r="M39" s="105" t="s">
        <v>48</v>
      </c>
      <c r="N39" s="104">
        <f ca="1">SUM(N8:N38)</f>
        <v>4.0625992063492058</v>
      </c>
      <c r="O39" s="104">
        <f ca="1">SUM(O8:O38)</f>
        <v>1.7715277777777776</v>
      </c>
    </row>
    <row r="40" spans="2:18" x14ac:dyDescent="0.2">
      <c r="B40" s="106">
        <f>B8</f>
        <v>42339</v>
      </c>
      <c r="C40" s="106">
        <f>DATE(YEAR(B8),MONTH(B8)+1,0)</f>
        <v>42369</v>
      </c>
      <c r="D40" s="107">
        <f ca="1">COUNTIF(C8:C38,"feriado")</f>
        <v>0</v>
      </c>
      <c r="E40" s="108">
        <f ca="1">SUMPRODUCT((WEEKDAY(ROW(INDIRECT($B40&amp;":"&amp;$C40)))=1)*(COUNTIF(fer,ROW(INDIRECT($B40&amp;":"&amp;$C40)))=0))</f>
        <v>4</v>
      </c>
      <c r="F40" s="108">
        <f>DAY(C40)</f>
        <v>31</v>
      </c>
      <c r="G40" s="108">
        <f ca="1">F40-H40</f>
        <v>27</v>
      </c>
      <c r="H40" s="108">
        <f ca="1">D40+E40</f>
        <v>4</v>
      </c>
      <c r="I40" s="113" t="str">
        <f ca="1">G40&amp;"/"&amp;H40</f>
        <v>27/4</v>
      </c>
      <c r="J40" s="110" t="s">
        <v>49</v>
      </c>
      <c r="K40" s="109">
        <f>K39*24</f>
        <v>170.07619047619048</v>
      </c>
      <c r="L40" s="109">
        <f>L39*24</f>
        <v>338.37619047619046</v>
      </c>
      <c r="M40" s="110" t="s">
        <v>49</v>
      </c>
      <c r="N40" s="109">
        <f ca="1">N39*24</f>
        <v>97.502380952380946</v>
      </c>
      <c r="O40" s="109">
        <f ca="1">O39*24</f>
        <v>42.516666666666666</v>
      </c>
    </row>
    <row r="41" spans="2:18" x14ac:dyDescent="0.2">
      <c r="B41" s="103"/>
      <c r="C41" s="111"/>
      <c r="D41" s="111"/>
      <c r="E41" s="111"/>
      <c r="F41" s="111"/>
      <c r="G41" s="111"/>
      <c r="H41" s="111"/>
      <c r="I41" s="111"/>
      <c r="J41" s="112" t="s">
        <v>50</v>
      </c>
      <c r="K41" s="109">
        <f ca="1">K40/$G$40*$H$40</f>
        <v>25.196472663139328</v>
      </c>
      <c r="L41" s="103"/>
      <c r="M41" s="112" t="s">
        <v>50</v>
      </c>
      <c r="N41" s="109">
        <f ca="1">N40/$G$40*$H$40</f>
        <v>14.444797178130511</v>
      </c>
      <c r="O41" s="109">
        <f ca="1">O40/$G$40*$H$40</f>
        <v>6.2987654320987652</v>
      </c>
    </row>
    <row r="44" spans="2:18" ht="18.75" x14ac:dyDescent="0.2">
      <c r="G44" s="1"/>
      <c r="H44" s="1"/>
      <c r="I44" s="1"/>
      <c r="J44" s="1"/>
      <c r="K44" s="1"/>
    </row>
  </sheetData>
  <sheetProtection algorithmName="SHA-512" hashValue="IwhDTYO328O+SO7xX8Oz1Qf7MYva9AQYYNNP7xhtrcJ5e8SMnqfszrG6hiHd6abrPTMMhw6FjK+ktBUNw2UQiA==" saltValue="UavXesI+vUenCYZXoEhpSw==" spinCount="100000" sheet="1" objects="1" scenarios="1"/>
  <mergeCells count="2">
    <mergeCell ref="J2:J3"/>
    <mergeCell ref="V7:W7"/>
  </mergeCells>
  <conditionalFormatting sqref="S30">
    <cfRule type="expression" dxfId="7" priority="7">
      <formula>WEEKDAY($B$8,2)=1</formula>
    </cfRule>
  </conditionalFormatting>
  <conditionalFormatting sqref="H8:O38">
    <cfRule type="expression" dxfId="6" priority="5">
      <formula>WEEKDAY($B8,2)=7</formula>
    </cfRule>
    <cfRule type="expression" dxfId="5" priority="6">
      <formula>COUNTIF(fer,$B8)&gt;0</formula>
    </cfRule>
  </conditionalFormatting>
  <conditionalFormatting sqref="B8:C38">
    <cfRule type="expression" dxfId="4" priority="3">
      <formula>WEEKDAY($B8,2)=7</formula>
    </cfRule>
    <cfRule type="expression" dxfId="3" priority="4">
      <formula>COUNTIF(fer,$B8)&gt;0</formula>
    </cfRule>
  </conditionalFormatting>
  <conditionalFormatting sqref="D8:G38">
    <cfRule type="expression" dxfId="2" priority="1">
      <formula>WEEKDAY($B8,2)=7</formula>
    </cfRule>
    <cfRule type="expression" dxfId="1" priority="2">
      <formula>COUNTIF(fer,$B8)&gt;0</formula>
    </cfRule>
  </conditionalFormatting>
  <pageMargins left="0.75" right="0.75" top="1" bottom="1" header="0.49212598499999999" footer="0.49212598499999999"/>
  <pageSetup paperSize="9" scale="84" orientation="landscape" horizontalDpi="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249977111117893"/>
  </sheetPr>
  <dimension ref="A1:X35"/>
  <sheetViews>
    <sheetView showGridLines="0" workbookViewId="0">
      <selection activeCell="E2" sqref="E2"/>
    </sheetView>
  </sheetViews>
  <sheetFormatPr defaultRowHeight="12.75" x14ac:dyDescent="0.2"/>
  <cols>
    <col min="1" max="2" width="4.7109375" customWidth="1"/>
    <col min="3" max="3" width="25" customWidth="1"/>
    <col min="4" max="4" width="10.7109375" bestFit="1" customWidth="1"/>
    <col min="6" max="6" width="10.140625" bestFit="1" customWidth="1"/>
    <col min="7" max="7" width="24.85546875" customWidth="1"/>
    <col min="22" max="23" width="0" hidden="1" customWidth="1"/>
    <col min="24" max="24" width="10.140625" hidden="1" customWidth="1"/>
    <col min="25" max="25" width="0" hidden="1" customWidth="1"/>
  </cols>
  <sheetData>
    <row r="1" spans="1:24" ht="20.100000000000001" customHeight="1" x14ac:dyDescent="0.2">
      <c r="A1" s="146" t="s">
        <v>8</v>
      </c>
      <c r="B1" s="146"/>
      <c r="C1" s="93" t="s">
        <v>19</v>
      </c>
      <c r="D1" s="146" t="s">
        <v>37</v>
      </c>
      <c r="E1" s="146"/>
    </row>
    <row r="2" spans="1:24" ht="20.100000000000001" customHeight="1" x14ac:dyDescent="0.25">
      <c r="A2" s="48"/>
      <c r="B2" s="49">
        <f ca="1">YEAR(TODAY())</f>
        <v>2022</v>
      </c>
      <c r="C2" s="50">
        <f ca="1">ROUND(DATE($B$2,4,MOD(234-11*MOD($B$2,19),30))/7,)*7-6</f>
        <v>44668</v>
      </c>
      <c r="D2" s="97" t="s">
        <v>51</v>
      </c>
      <c r="E2" s="99">
        <v>0.91666666666666663</v>
      </c>
    </row>
    <row r="3" spans="1:24" ht="20.100000000000001" customHeight="1" x14ac:dyDescent="0.2">
      <c r="A3" s="94"/>
      <c r="B3" s="95"/>
      <c r="C3" s="96"/>
      <c r="D3" s="98" t="s">
        <v>52</v>
      </c>
      <c r="E3" s="100">
        <v>0.20833333333333334</v>
      </c>
    </row>
    <row r="4" spans="1:24" ht="15" x14ac:dyDescent="0.2">
      <c r="A4" s="147" t="s">
        <v>33</v>
      </c>
      <c r="B4" s="148"/>
      <c r="C4" s="148"/>
      <c r="D4" s="149"/>
      <c r="F4" s="136"/>
      <c r="G4" s="137"/>
    </row>
    <row r="5" spans="1:24" ht="18" customHeight="1" x14ac:dyDescent="0.25">
      <c r="A5" s="138" t="s">
        <v>22</v>
      </c>
      <c r="B5" s="28" t="s">
        <v>23</v>
      </c>
      <c r="C5" s="24" t="s">
        <v>10</v>
      </c>
      <c r="D5" s="25">
        <f ca="1">IF($B$5="X",DATE($B$2,1,1),DATE(1905,1,1))</f>
        <v>44562</v>
      </c>
      <c r="G5" s="16"/>
      <c r="V5" s="51">
        <v>1</v>
      </c>
      <c r="W5" s="51">
        <v>1</v>
      </c>
      <c r="X5" s="52">
        <f>DATE(1905,1,1)</f>
        <v>1828</v>
      </c>
    </row>
    <row r="6" spans="1:24" ht="18" customHeight="1" x14ac:dyDescent="0.25">
      <c r="A6" s="139"/>
      <c r="B6" s="29" t="s">
        <v>23</v>
      </c>
      <c r="C6" s="26" t="s">
        <v>11</v>
      </c>
      <c r="D6" s="27">
        <f ca="1">IF($B$6="X",DATE($B$2,4,21),DATE(1905,1,1))</f>
        <v>44672</v>
      </c>
      <c r="G6" s="16"/>
      <c r="V6" s="51">
        <v>2</v>
      </c>
      <c r="W6" s="51">
        <v>2</v>
      </c>
      <c r="X6" s="51"/>
    </row>
    <row r="7" spans="1:24" ht="18" customHeight="1" x14ac:dyDescent="0.25">
      <c r="A7" s="139"/>
      <c r="B7" s="29" t="s">
        <v>23</v>
      </c>
      <c r="C7" s="26" t="s">
        <v>12</v>
      </c>
      <c r="D7" s="27">
        <f ca="1">IF($B$7="X",DATE($B$2,5,1),DATE(1905,1,1))</f>
        <v>44682</v>
      </c>
      <c r="G7" s="16"/>
      <c r="V7" s="51">
        <v>3</v>
      </c>
      <c r="W7" s="51">
        <v>3</v>
      </c>
      <c r="X7" s="51"/>
    </row>
    <row r="8" spans="1:24" ht="18" customHeight="1" x14ac:dyDescent="0.25">
      <c r="A8" s="139"/>
      <c r="B8" s="29" t="s">
        <v>23</v>
      </c>
      <c r="C8" s="26" t="s">
        <v>13</v>
      </c>
      <c r="D8" s="27">
        <f ca="1">IF($B$8="X",DATE($B$2,9,7),DATE(1905,1,1))</f>
        <v>44811</v>
      </c>
      <c r="G8" s="16"/>
      <c r="V8" s="51">
        <v>4</v>
      </c>
      <c r="W8" s="51">
        <v>4</v>
      </c>
      <c r="X8" s="51"/>
    </row>
    <row r="9" spans="1:24" ht="18" customHeight="1" x14ac:dyDescent="0.25">
      <c r="A9" s="139"/>
      <c r="B9" s="29" t="s">
        <v>23</v>
      </c>
      <c r="C9" s="26" t="s">
        <v>14</v>
      </c>
      <c r="D9" s="27">
        <f ca="1">IF($B$9="X",DATE($B$2,10,12),DATE(1905,1,1))</f>
        <v>44846</v>
      </c>
      <c r="G9" s="16"/>
      <c r="V9" s="51">
        <v>5</v>
      </c>
      <c r="W9" s="51">
        <v>5</v>
      </c>
      <c r="X9" s="51"/>
    </row>
    <row r="10" spans="1:24" ht="18" customHeight="1" x14ac:dyDescent="0.25">
      <c r="A10" s="139"/>
      <c r="B10" s="29" t="s">
        <v>23</v>
      </c>
      <c r="C10" s="26" t="s">
        <v>15</v>
      </c>
      <c r="D10" s="27">
        <f ca="1">IF($B$10="X",DATE($B$2,11,2),DATE(1905,1,1))</f>
        <v>44867</v>
      </c>
      <c r="G10" s="16"/>
      <c r="V10" s="51">
        <v>6</v>
      </c>
      <c r="W10" s="51">
        <v>6</v>
      </c>
      <c r="X10" s="51"/>
    </row>
    <row r="11" spans="1:24" ht="18" customHeight="1" x14ac:dyDescent="0.25">
      <c r="A11" s="139"/>
      <c r="B11" s="29" t="s">
        <v>23</v>
      </c>
      <c r="C11" s="26" t="s">
        <v>16</v>
      </c>
      <c r="D11" s="27">
        <f ca="1">IF($B$11="X",DATE($B$2,11,15),DATE(1905,1,1))</f>
        <v>44880</v>
      </c>
      <c r="G11" s="16"/>
      <c r="V11" s="51">
        <v>7</v>
      </c>
      <c r="W11" s="51">
        <v>7</v>
      </c>
      <c r="X11" s="51"/>
    </row>
    <row r="12" spans="1:24" ht="18" customHeight="1" x14ac:dyDescent="0.25">
      <c r="A12" s="140"/>
      <c r="B12" s="32" t="s">
        <v>23</v>
      </c>
      <c r="C12" s="33" t="s">
        <v>17</v>
      </c>
      <c r="D12" s="34">
        <f ca="1">IF($B$12="X",DATE($B$2,12,25),DATE(1905,1,1))</f>
        <v>44920</v>
      </c>
      <c r="G12" s="16"/>
      <c r="V12" s="51">
        <v>8</v>
      </c>
      <c r="W12" s="51">
        <v>8</v>
      </c>
      <c r="X12" s="51"/>
    </row>
    <row r="13" spans="1:24" ht="18" customHeight="1" x14ac:dyDescent="0.25">
      <c r="A13" s="141" t="s">
        <v>29</v>
      </c>
      <c r="B13" s="35" t="s">
        <v>23</v>
      </c>
      <c r="C13" s="20" t="s">
        <v>24</v>
      </c>
      <c r="D13" s="21">
        <f ca="1">IF($B$13="X",páscoa-2,DATE(1905,1,1))</f>
        <v>44666</v>
      </c>
      <c r="G13" s="11"/>
      <c r="V13" s="51">
        <v>9</v>
      </c>
      <c r="W13" s="51">
        <v>9</v>
      </c>
      <c r="X13" s="51"/>
    </row>
    <row r="14" spans="1:24" ht="18" customHeight="1" x14ac:dyDescent="0.25">
      <c r="A14" s="142"/>
      <c r="B14" s="31" t="s">
        <v>23</v>
      </c>
      <c r="C14" s="22" t="s">
        <v>21</v>
      </c>
      <c r="D14" s="23">
        <f ca="1">IF($B$14="X",páscoa+60,DATE(1905,1,1))</f>
        <v>44728</v>
      </c>
      <c r="G14" s="11"/>
      <c r="V14" s="51">
        <v>10</v>
      </c>
      <c r="W14" s="51">
        <v>10</v>
      </c>
      <c r="X14" s="51"/>
    </row>
    <row r="15" spans="1:24" ht="18" customHeight="1" x14ac:dyDescent="0.25">
      <c r="A15" s="143"/>
      <c r="B15" s="36" t="s">
        <v>23</v>
      </c>
      <c r="C15" s="37" t="s">
        <v>18</v>
      </c>
      <c r="D15" s="38">
        <f ca="1">IF($B$15="X",páscoa-47,DATE(1905,1,1))</f>
        <v>44621</v>
      </c>
      <c r="E15" s="47" t="s">
        <v>31</v>
      </c>
      <c r="F15" s="47" t="s">
        <v>32</v>
      </c>
      <c r="G15" s="11"/>
      <c r="V15" s="51">
        <v>11</v>
      </c>
      <c r="W15" s="51">
        <v>11</v>
      </c>
      <c r="X15" s="51"/>
    </row>
    <row r="16" spans="1:24" ht="18" customHeight="1" x14ac:dyDescent="0.25">
      <c r="A16" s="144" t="s">
        <v>30</v>
      </c>
      <c r="B16" s="39" t="s">
        <v>23</v>
      </c>
      <c r="C16" s="40" t="s">
        <v>25</v>
      </c>
      <c r="D16" s="41">
        <f ca="1">IF($B$16="X",DATE($B$2,$F$16,$E$16),DATE(1905,1,1))</f>
        <v>44722</v>
      </c>
      <c r="E16" s="42">
        <v>10</v>
      </c>
      <c r="F16" s="42">
        <v>6</v>
      </c>
      <c r="G16" s="11"/>
      <c r="V16" s="51">
        <v>12</v>
      </c>
      <c r="W16" s="51">
        <v>12</v>
      </c>
      <c r="X16" s="51"/>
    </row>
    <row r="17" spans="1:24" ht="18" customHeight="1" x14ac:dyDescent="0.25">
      <c r="A17" s="145"/>
      <c r="B17" s="30" t="s">
        <v>23</v>
      </c>
      <c r="C17" s="18" t="s">
        <v>26</v>
      </c>
      <c r="D17" s="19">
        <f ca="1">IF($B$17="X",DATE($B$2,F17,E17),DATE(1905,1,1))</f>
        <v>44736</v>
      </c>
      <c r="E17" s="43">
        <v>24</v>
      </c>
      <c r="F17" s="43">
        <v>6</v>
      </c>
      <c r="G17" s="11"/>
      <c r="V17" s="51"/>
      <c r="W17" s="51">
        <v>13</v>
      </c>
      <c r="X17" s="51"/>
    </row>
    <row r="18" spans="1:24" ht="18" customHeight="1" x14ac:dyDescent="0.25">
      <c r="A18" s="145"/>
      <c r="B18" s="30"/>
      <c r="C18" s="18" t="s">
        <v>27</v>
      </c>
      <c r="D18" s="19">
        <f>IF($B$18="X",DATE($B$2,F18,E18),DATE(1905,1,1))</f>
        <v>1828</v>
      </c>
      <c r="E18" s="43">
        <v>5</v>
      </c>
      <c r="F18" s="43">
        <v>8</v>
      </c>
      <c r="G18" s="11"/>
      <c r="V18" s="51"/>
      <c r="W18" s="51">
        <v>14</v>
      </c>
      <c r="X18" s="51"/>
    </row>
    <row r="19" spans="1:24" ht="18" customHeight="1" x14ac:dyDescent="0.25">
      <c r="A19" s="145"/>
      <c r="B19" s="78" t="s">
        <v>42</v>
      </c>
      <c r="C19" s="44" t="s">
        <v>28</v>
      </c>
      <c r="D19" s="45">
        <f ca="1">IF($B$19="X",DATE($B$2,F19,E19),DATE(1905,1,1))</f>
        <v>44691</v>
      </c>
      <c r="E19" s="46">
        <v>10</v>
      </c>
      <c r="F19" s="46">
        <v>5</v>
      </c>
      <c r="G19" s="11"/>
      <c r="V19" s="51"/>
      <c r="W19" s="51">
        <v>15</v>
      </c>
      <c r="X19" s="51"/>
    </row>
    <row r="20" spans="1:24" x14ac:dyDescent="0.2">
      <c r="A20" s="17"/>
      <c r="B20" s="17"/>
      <c r="V20" s="51"/>
      <c r="W20" s="51">
        <v>16</v>
      </c>
      <c r="X20" s="51"/>
    </row>
    <row r="21" spans="1:24" x14ac:dyDescent="0.2">
      <c r="A21" s="12"/>
      <c r="B21" s="12"/>
      <c r="V21" s="51"/>
      <c r="W21" s="51">
        <v>17</v>
      </c>
      <c r="X21" s="51"/>
    </row>
    <row r="22" spans="1:24" x14ac:dyDescent="0.2">
      <c r="A22" s="12"/>
      <c r="B22" s="12"/>
      <c r="V22" s="51"/>
      <c r="W22" s="51">
        <v>18</v>
      </c>
      <c r="X22" s="51"/>
    </row>
    <row r="23" spans="1:24" x14ac:dyDescent="0.2">
      <c r="A23" s="12"/>
      <c r="B23" s="12"/>
      <c r="V23" s="51"/>
      <c r="W23" s="51">
        <v>19</v>
      </c>
      <c r="X23" s="51"/>
    </row>
    <row r="24" spans="1:24" x14ac:dyDescent="0.2">
      <c r="V24" s="51"/>
      <c r="W24" s="51">
        <v>20</v>
      </c>
      <c r="X24" s="51"/>
    </row>
    <row r="25" spans="1:24" x14ac:dyDescent="0.2">
      <c r="V25" s="51"/>
      <c r="W25" s="51">
        <v>21</v>
      </c>
      <c r="X25" s="51"/>
    </row>
    <row r="26" spans="1:24" x14ac:dyDescent="0.2">
      <c r="V26" s="51"/>
      <c r="W26" s="51">
        <v>22</v>
      </c>
      <c r="X26" s="51"/>
    </row>
    <row r="27" spans="1:24" x14ac:dyDescent="0.2">
      <c r="V27" s="51"/>
      <c r="W27" s="51">
        <v>23</v>
      </c>
      <c r="X27" s="51"/>
    </row>
    <row r="28" spans="1:24" x14ac:dyDescent="0.2">
      <c r="V28" s="51"/>
      <c r="W28" s="51">
        <v>24</v>
      </c>
      <c r="X28" s="51"/>
    </row>
    <row r="29" spans="1:24" x14ac:dyDescent="0.2">
      <c r="V29" s="51"/>
      <c r="W29" s="51">
        <v>25</v>
      </c>
      <c r="X29" s="51"/>
    </row>
    <row r="30" spans="1:24" x14ac:dyDescent="0.2">
      <c r="V30" s="51"/>
      <c r="W30" s="51">
        <v>26</v>
      </c>
      <c r="X30" s="51"/>
    </row>
    <row r="31" spans="1:24" x14ac:dyDescent="0.2">
      <c r="V31" s="51"/>
      <c r="W31" s="51">
        <v>27</v>
      </c>
      <c r="X31" s="51"/>
    </row>
    <row r="32" spans="1:24" x14ac:dyDescent="0.2">
      <c r="V32" s="51"/>
      <c r="W32" s="51">
        <v>28</v>
      </c>
      <c r="X32" s="51"/>
    </row>
    <row r="33" spans="22:24" x14ac:dyDescent="0.2">
      <c r="V33" s="51"/>
      <c r="W33" s="51">
        <v>29</v>
      </c>
      <c r="X33" s="51"/>
    </row>
    <row r="34" spans="22:24" x14ac:dyDescent="0.2">
      <c r="V34" s="51"/>
      <c r="W34" s="51">
        <v>30</v>
      </c>
      <c r="X34" s="51"/>
    </row>
    <row r="35" spans="22:24" x14ac:dyDescent="0.2">
      <c r="V35" s="51"/>
      <c r="W35" s="51">
        <v>31</v>
      </c>
      <c r="X35" s="51"/>
    </row>
  </sheetData>
  <mergeCells count="7">
    <mergeCell ref="F4:G4"/>
    <mergeCell ref="A5:A12"/>
    <mergeCell ref="A13:A15"/>
    <mergeCell ref="A16:A19"/>
    <mergeCell ref="A1:B1"/>
    <mergeCell ref="A4:D4"/>
    <mergeCell ref="D1:E1"/>
  </mergeCells>
  <phoneticPr fontId="4" type="noConversion"/>
  <conditionalFormatting sqref="D5:D19">
    <cfRule type="cellIs" dxfId="0" priority="1" operator="equal">
      <formula>$X$5</formula>
    </cfRule>
  </conditionalFormatting>
  <dataValidations count="2">
    <dataValidation type="list" allowBlank="1" showInputMessage="1" showErrorMessage="1" sqref="E16:E19" xr:uid="{00000000-0002-0000-0800-000000000000}">
      <formula1>$W$5:$W$35</formula1>
    </dataValidation>
    <dataValidation type="list" allowBlank="1" showInputMessage="1" showErrorMessage="1" sqref="F16:F19" xr:uid="{00000000-0002-0000-0800-000001000000}">
      <formula1>$V$5:$V$16</formula1>
    </dataValidation>
  </dataValidations>
  <pageMargins left="0.75" right="0.75" top="1" bottom="1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12</vt:i4>
      </vt:variant>
    </vt:vector>
  </HeadingPairs>
  <TitlesOfParts>
    <vt:vector size="21" baseType="lpstr">
      <vt:lpstr>maio 2015</vt:lpstr>
      <vt:lpstr>junho 2015</vt:lpstr>
      <vt:lpstr>julho 2015</vt:lpstr>
      <vt:lpstr>agosto 2015</vt:lpstr>
      <vt:lpstr>setembro 2015</vt:lpstr>
      <vt:lpstr>outubro 2015</vt:lpstr>
      <vt:lpstr>novembro 2015</vt:lpstr>
      <vt:lpstr>dezembro 2015</vt:lpstr>
      <vt:lpstr>Feriados</vt:lpstr>
      <vt:lpstr>'agosto 2015'!Area_de_impressao</vt:lpstr>
      <vt:lpstr>'dezembro 2015'!Area_de_impressao</vt:lpstr>
      <vt:lpstr>'julho 2015'!Area_de_impressao</vt:lpstr>
      <vt:lpstr>'junho 2015'!Area_de_impressao</vt:lpstr>
      <vt:lpstr>'maio 2015'!Area_de_impressao</vt:lpstr>
      <vt:lpstr>'novembro 2015'!Area_de_impressao</vt:lpstr>
      <vt:lpstr>'outubro 2015'!Area_de_impressao</vt:lpstr>
      <vt:lpstr>'setembro 2015'!Area_de_impressao</vt:lpstr>
      <vt:lpstr>fer</vt:lpstr>
      <vt:lpstr>FIMNOT</vt:lpstr>
      <vt:lpstr>ININOT</vt:lpstr>
      <vt:lpstr>páscoa</vt:lpstr>
    </vt:vector>
  </TitlesOfParts>
  <Company>MTE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gilberto.braga</dc:creator>
  <cp:lastModifiedBy>Gilberto Braga</cp:lastModifiedBy>
  <cp:lastPrinted>2016-10-14T21:36:11Z</cp:lastPrinted>
  <dcterms:created xsi:type="dcterms:W3CDTF">2015-05-11T16:16:43Z</dcterms:created>
  <dcterms:modified xsi:type="dcterms:W3CDTF">2022-03-17T15:45:35Z</dcterms:modified>
</cp:coreProperties>
</file>