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codeName="EstaPastaDeTrabalho"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bd918134c21c4fd/Documentos/Blog Caltrab/Restabelecendo as planilhas/Novas planilhas junho 2024/"/>
    </mc:Choice>
  </mc:AlternateContent>
  <xr:revisionPtr revIDLastSave="164" documentId="8_{0D8174DD-5591-4541-B4A0-D7BAB9155B38}" xr6:coauthVersionLast="47" xr6:coauthVersionMax="47" xr10:uidLastSave="{70988B02-BFE0-4737-A28E-71A6E30619D5}"/>
  <bookViews>
    <workbookView xWindow="-38520" yWindow="-120" windowWidth="38640" windowHeight="15720" xr2:uid="{CF5C6503-659F-4211-9AD2-9F9835D1CA70}"/>
  </bookViews>
  <sheets>
    <sheet name="HE 1" sheetId="1" r:id="rId1"/>
  </sheets>
  <definedNames>
    <definedName name="ano">'HE 1'!$B$46</definedName>
    <definedName name="feriados">'HE 1'!$B$49:$B$63</definedName>
    <definedName name="fini">'HE 1'!$B$2</definedName>
    <definedName name="ini">'HE 1'!$B$1</definedName>
    <definedName name="início">'HE 1'!$B$3</definedName>
    <definedName name="páscoa">'HE 1'!$B$47</definedName>
    <definedName name="Trabnot">'HE 1'!$H$38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" i="1" l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O5" i="1"/>
  <c r="O12" i="1"/>
  <c r="O19" i="1"/>
  <c r="O26" i="1"/>
  <c r="O33" i="1"/>
  <c r="O4" i="1"/>
  <c r="B2" i="1"/>
  <c r="B1" i="1"/>
  <c r="B46" i="1"/>
  <c r="B47" i="1" s="1"/>
  <c r="A48" i="1" l="1"/>
  <c r="M3" i="1" l="1"/>
  <c r="L3" i="1"/>
  <c r="K3" i="1"/>
  <c r="J3" i="1"/>
  <c r="I3" i="1"/>
  <c r="H3" i="1"/>
  <c r="G47" i="1"/>
  <c r="B4" i="1"/>
  <c r="S4" i="1" s="1"/>
  <c r="B49" i="1" l="1"/>
  <c r="B57" i="1"/>
  <c r="B58" i="1"/>
  <c r="B55" i="1"/>
  <c r="B52" i="1"/>
  <c r="B56" i="1"/>
  <c r="B54" i="1"/>
  <c r="B51" i="1"/>
  <c r="B59" i="1"/>
  <c r="B53" i="1" l="1"/>
  <c r="B50" i="1"/>
  <c r="A4" i="1"/>
  <c r="N4" i="1" s="1"/>
  <c r="U4" i="1" l="1"/>
  <c r="T4" i="1"/>
  <c r="V4" i="1"/>
  <c r="B5" i="1"/>
  <c r="H4" i="1" l="1"/>
  <c r="I4" i="1" s="1"/>
  <c r="J4" i="1"/>
  <c r="K4" i="1" s="1"/>
  <c r="L4" i="1"/>
  <c r="M4" i="1" s="1"/>
  <c r="T5" i="1"/>
  <c r="U5" i="1"/>
  <c r="V5" i="1"/>
  <c r="S5" i="1"/>
  <c r="A5" i="1"/>
  <c r="N5" i="1" s="1"/>
  <c r="B6" i="1"/>
  <c r="L5" i="1" l="1"/>
  <c r="H5" i="1"/>
  <c r="J5" i="1"/>
  <c r="T6" i="1"/>
  <c r="U6" i="1"/>
  <c r="V6" i="1"/>
  <c r="S6" i="1"/>
  <c r="G4" i="1"/>
  <c r="A6" i="1"/>
  <c r="N6" i="1" s="1"/>
  <c r="B7" i="1"/>
  <c r="G5" i="1" l="1"/>
  <c r="P5" i="1" s="1"/>
  <c r="L6" i="1"/>
  <c r="H6" i="1"/>
  <c r="J6" i="1"/>
  <c r="T7" i="1"/>
  <c r="U7" i="1"/>
  <c r="V7" i="1"/>
  <c r="S7" i="1"/>
  <c r="J7" i="1" s="1"/>
  <c r="P4" i="1"/>
  <c r="A7" i="1"/>
  <c r="N7" i="1" s="1"/>
  <c r="B8" i="1"/>
  <c r="H7" i="1" l="1"/>
  <c r="G6" i="1"/>
  <c r="L7" i="1"/>
  <c r="T8" i="1"/>
  <c r="U8" i="1"/>
  <c r="V8" i="1"/>
  <c r="S8" i="1"/>
  <c r="A8" i="1"/>
  <c r="N8" i="1" s="1"/>
  <c r="B9" i="1"/>
  <c r="P6" i="1" l="1"/>
  <c r="O6" i="1"/>
  <c r="L8" i="1"/>
  <c r="J8" i="1"/>
  <c r="H8" i="1"/>
  <c r="G7" i="1"/>
  <c r="O7" i="1" s="1"/>
  <c r="T9" i="1"/>
  <c r="U9" i="1"/>
  <c r="V9" i="1"/>
  <c r="S9" i="1"/>
  <c r="P9" i="1"/>
  <c r="A9" i="1"/>
  <c r="N9" i="1" s="1"/>
  <c r="B10" i="1"/>
  <c r="P7" i="1" l="1"/>
  <c r="H9" i="1"/>
  <c r="L9" i="1"/>
  <c r="J9" i="1"/>
  <c r="T10" i="1"/>
  <c r="U10" i="1"/>
  <c r="V10" i="1"/>
  <c r="S10" i="1"/>
  <c r="P10" i="1"/>
  <c r="A10" i="1"/>
  <c r="N10" i="1" s="1"/>
  <c r="G8" i="1"/>
  <c r="O8" i="1" s="1"/>
  <c r="B11" i="1"/>
  <c r="G9" i="1" l="1"/>
  <c r="O9" i="1" s="1"/>
  <c r="L10" i="1"/>
  <c r="J10" i="1"/>
  <c r="H10" i="1"/>
  <c r="T11" i="1"/>
  <c r="U11" i="1"/>
  <c r="V11" i="1"/>
  <c r="S11" i="1"/>
  <c r="P8" i="1"/>
  <c r="P11" i="1"/>
  <c r="A11" i="1"/>
  <c r="N11" i="1" s="1"/>
  <c r="B12" i="1"/>
  <c r="G10" i="1" l="1"/>
  <c r="O10" i="1" s="1"/>
  <c r="L11" i="1"/>
  <c r="J11" i="1"/>
  <c r="H11" i="1"/>
  <c r="T12" i="1"/>
  <c r="U12" i="1"/>
  <c r="V12" i="1"/>
  <c r="S12" i="1"/>
  <c r="L12" i="1" s="1"/>
  <c r="A12" i="1"/>
  <c r="N12" i="1" s="1"/>
  <c r="B13" i="1"/>
  <c r="J12" i="1" l="1"/>
  <c r="H12" i="1"/>
  <c r="G11" i="1"/>
  <c r="O11" i="1" s="1"/>
  <c r="T13" i="1"/>
  <c r="U13" i="1"/>
  <c r="V13" i="1"/>
  <c r="S13" i="1"/>
  <c r="A13" i="1"/>
  <c r="N13" i="1" s="1"/>
  <c r="B14" i="1"/>
  <c r="H13" i="1" l="1"/>
  <c r="J13" i="1"/>
  <c r="G12" i="1"/>
  <c r="L13" i="1"/>
  <c r="T14" i="1"/>
  <c r="U14" i="1"/>
  <c r="V14" i="1"/>
  <c r="S14" i="1"/>
  <c r="A14" i="1"/>
  <c r="N14" i="1" s="1"/>
  <c r="B15" i="1"/>
  <c r="P12" i="1" l="1"/>
  <c r="G13" i="1"/>
  <c r="O13" i="1" s="1"/>
  <c r="J14" i="1"/>
  <c r="L14" i="1"/>
  <c r="H14" i="1"/>
  <c r="T15" i="1"/>
  <c r="U15" i="1"/>
  <c r="V15" i="1"/>
  <c r="S15" i="1"/>
  <c r="A15" i="1"/>
  <c r="N15" i="1" s="1"/>
  <c r="B16" i="1"/>
  <c r="L15" i="1" l="1"/>
  <c r="P13" i="1"/>
  <c r="J15" i="1"/>
  <c r="G14" i="1"/>
  <c r="O14" i="1" s="1"/>
  <c r="H15" i="1"/>
  <c r="T16" i="1"/>
  <c r="U16" i="1"/>
  <c r="V16" i="1"/>
  <c r="S16" i="1"/>
  <c r="P16" i="1"/>
  <c r="A16" i="1"/>
  <c r="N16" i="1" s="1"/>
  <c r="B17" i="1"/>
  <c r="P14" i="1" l="1"/>
  <c r="H16" i="1"/>
  <c r="L16" i="1"/>
  <c r="J16" i="1"/>
  <c r="G15" i="1"/>
  <c r="O15" i="1" s="1"/>
  <c r="T17" i="1"/>
  <c r="U17" i="1"/>
  <c r="V17" i="1"/>
  <c r="S17" i="1"/>
  <c r="P17" i="1"/>
  <c r="A17" i="1"/>
  <c r="N17" i="1" s="1"/>
  <c r="B18" i="1"/>
  <c r="L17" i="1" l="1"/>
  <c r="P15" i="1"/>
  <c r="G16" i="1"/>
  <c r="O16" i="1" s="1"/>
  <c r="H17" i="1"/>
  <c r="J17" i="1"/>
  <c r="T18" i="1"/>
  <c r="U18" i="1"/>
  <c r="V18" i="1"/>
  <c r="S18" i="1"/>
  <c r="P18" i="1"/>
  <c r="A18" i="1"/>
  <c r="N18" i="1" s="1"/>
  <c r="B19" i="1"/>
  <c r="G17" i="1" l="1"/>
  <c r="O17" i="1" s="1"/>
  <c r="J18" i="1"/>
  <c r="H18" i="1"/>
  <c r="L18" i="1"/>
  <c r="T19" i="1"/>
  <c r="U19" i="1"/>
  <c r="V19" i="1"/>
  <c r="S19" i="1"/>
  <c r="H19" i="1" s="1"/>
  <c r="A19" i="1"/>
  <c r="N19" i="1" s="1"/>
  <c r="B20" i="1"/>
  <c r="J19" i="1" l="1"/>
  <c r="G18" i="1"/>
  <c r="O18" i="1" s="1"/>
  <c r="L19" i="1"/>
  <c r="T20" i="1"/>
  <c r="U20" i="1"/>
  <c r="V20" i="1"/>
  <c r="S20" i="1"/>
  <c r="A20" i="1"/>
  <c r="N20" i="1" s="1"/>
  <c r="B21" i="1"/>
  <c r="G19" i="1" l="1"/>
  <c r="P19" i="1" s="1"/>
  <c r="L20" i="1"/>
  <c r="J20" i="1"/>
  <c r="H20" i="1"/>
  <c r="T21" i="1"/>
  <c r="U21" i="1"/>
  <c r="V21" i="1"/>
  <c r="S21" i="1"/>
  <c r="A21" i="1"/>
  <c r="N21" i="1" s="1"/>
  <c r="B22" i="1"/>
  <c r="H21" i="1" l="1"/>
  <c r="G20" i="1"/>
  <c r="O20" i="1" s="1"/>
  <c r="J21" i="1"/>
  <c r="L21" i="1"/>
  <c r="T22" i="1"/>
  <c r="U22" i="1"/>
  <c r="V22" i="1"/>
  <c r="S22" i="1"/>
  <c r="A22" i="1"/>
  <c r="N22" i="1" s="1"/>
  <c r="B23" i="1"/>
  <c r="P20" i="1" l="1"/>
  <c r="L22" i="1"/>
  <c r="G21" i="1"/>
  <c r="O21" i="1" s="1"/>
  <c r="H22" i="1"/>
  <c r="J22" i="1"/>
  <c r="T23" i="1"/>
  <c r="U23" i="1"/>
  <c r="V23" i="1"/>
  <c r="S23" i="1"/>
  <c r="P23" i="1"/>
  <c r="A23" i="1"/>
  <c r="N23" i="1" s="1"/>
  <c r="B24" i="1"/>
  <c r="P21" i="1" l="1"/>
  <c r="L23" i="1"/>
  <c r="H23" i="1"/>
  <c r="J23" i="1"/>
  <c r="G22" i="1"/>
  <c r="O22" i="1" s="1"/>
  <c r="T24" i="1"/>
  <c r="U24" i="1"/>
  <c r="V24" i="1"/>
  <c r="S24" i="1"/>
  <c r="P24" i="1"/>
  <c r="A24" i="1"/>
  <c r="N24" i="1" s="1"/>
  <c r="B25" i="1"/>
  <c r="P22" i="1" l="1"/>
  <c r="G23" i="1"/>
  <c r="O23" i="1" s="1"/>
  <c r="L24" i="1"/>
  <c r="H24" i="1"/>
  <c r="J24" i="1"/>
  <c r="T25" i="1"/>
  <c r="U25" i="1"/>
  <c r="V25" i="1"/>
  <c r="S25" i="1"/>
  <c r="P25" i="1"/>
  <c r="A25" i="1"/>
  <c r="N25" i="1" s="1"/>
  <c r="B26" i="1"/>
  <c r="J25" i="1" l="1"/>
  <c r="H25" i="1"/>
  <c r="G24" i="1"/>
  <c r="O24" i="1" s="1"/>
  <c r="L25" i="1"/>
  <c r="T26" i="1"/>
  <c r="U26" i="1"/>
  <c r="V26" i="1"/>
  <c r="S26" i="1"/>
  <c r="A26" i="1"/>
  <c r="N26" i="1" s="1"/>
  <c r="B27" i="1"/>
  <c r="H26" i="1" l="1"/>
  <c r="G25" i="1"/>
  <c r="O25" i="1" s="1"/>
  <c r="L26" i="1"/>
  <c r="J26" i="1"/>
  <c r="T27" i="1"/>
  <c r="U27" i="1"/>
  <c r="V27" i="1"/>
  <c r="S27" i="1"/>
  <c r="A27" i="1"/>
  <c r="N27" i="1" s="1"/>
  <c r="B28" i="1"/>
  <c r="H27" i="1" l="1"/>
  <c r="J27" i="1"/>
  <c r="L27" i="1"/>
  <c r="G26" i="1"/>
  <c r="T28" i="1"/>
  <c r="U28" i="1"/>
  <c r="V28" i="1"/>
  <c r="S28" i="1"/>
  <c r="A28" i="1"/>
  <c r="N28" i="1" s="1"/>
  <c r="B29" i="1"/>
  <c r="G27" i="1" l="1"/>
  <c r="P26" i="1"/>
  <c r="L28" i="1"/>
  <c r="H28" i="1"/>
  <c r="J28" i="1"/>
  <c r="T29" i="1"/>
  <c r="U29" i="1"/>
  <c r="V29" i="1"/>
  <c r="S29" i="1"/>
  <c r="A29" i="1"/>
  <c r="N29" i="1" s="1"/>
  <c r="B30" i="1"/>
  <c r="P27" i="1" l="1"/>
  <c r="O27" i="1"/>
  <c r="L29" i="1"/>
  <c r="J29" i="1"/>
  <c r="G28" i="1"/>
  <c r="O28" i="1" s="1"/>
  <c r="H29" i="1"/>
  <c r="T30" i="1"/>
  <c r="U30" i="1"/>
  <c r="S30" i="1"/>
  <c r="V30" i="1"/>
  <c r="P30" i="1"/>
  <c r="A30" i="1"/>
  <c r="N30" i="1" s="1"/>
  <c r="B31" i="1"/>
  <c r="P28" i="1" l="1"/>
  <c r="L30" i="1"/>
  <c r="G29" i="1"/>
  <c r="O29" i="1" s="1"/>
  <c r="J30" i="1"/>
  <c r="H30" i="1"/>
  <c r="T31" i="1"/>
  <c r="U31" i="1"/>
  <c r="V31" i="1"/>
  <c r="S31" i="1"/>
  <c r="B32" i="1"/>
  <c r="P29" i="1"/>
  <c r="P31" i="1"/>
  <c r="A31" i="1"/>
  <c r="N31" i="1" s="1"/>
  <c r="L31" i="1" l="1"/>
  <c r="J31" i="1"/>
  <c r="H31" i="1"/>
  <c r="G30" i="1"/>
  <c r="O30" i="1" s="1"/>
  <c r="T32" i="1"/>
  <c r="U32" i="1"/>
  <c r="V32" i="1"/>
  <c r="S32" i="1"/>
  <c r="P32" i="1"/>
  <c r="A32" i="1"/>
  <c r="N32" i="1" s="1"/>
  <c r="B33" i="1"/>
  <c r="G31" i="1" l="1"/>
  <c r="O31" i="1" s="1"/>
  <c r="L32" i="1"/>
  <c r="H32" i="1"/>
  <c r="J32" i="1"/>
  <c r="T33" i="1"/>
  <c r="U33" i="1"/>
  <c r="S33" i="1"/>
  <c r="V33" i="1"/>
  <c r="L33" i="1" s="1"/>
  <c r="A33" i="1"/>
  <c r="N33" i="1" s="1"/>
  <c r="B34" i="1"/>
  <c r="H33" i="1" l="1"/>
  <c r="G32" i="1"/>
  <c r="O32" i="1" s="1"/>
  <c r="J33" i="1"/>
  <c r="T34" i="1"/>
  <c r="U34" i="1"/>
  <c r="V34" i="1"/>
  <c r="S34" i="1"/>
  <c r="H34" i="1" s="1"/>
  <c r="A34" i="1"/>
  <c r="N34" i="1" s="1"/>
  <c r="L34" i="1" l="1"/>
  <c r="C39" i="1" s="1"/>
  <c r="G33" i="1"/>
  <c r="I35" i="1"/>
  <c r="J34" i="1"/>
  <c r="H35" i="1"/>
  <c r="P33" i="1" l="1"/>
  <c r="L35" i="1"/>
  <c r="C38" i="1"/>
  <c r="K35" i="1"/>
  <c r="C41" i="1" s="1"/>
  <c r="J35" i="1"/>
  <c r="C40" i="1" s="1"/>
  <c r="M35" i="1"/>
  <c r="G34" i="1" l="1"/>
  <c r="O34" i="1" l="1"/>
  <c r="O35" i="1" s="1"/>
  <c r="C42" i="1"/>
  <c r="P34" i="1"/>
  <c r="G35" i="1"/>
  <c r="C43" i="1" l="1"/>
  <c r="C44" i="1"/>
  <c r="P3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Gilberto Braga</author>
    <author>Gilbeto Braga</author>
  </authors>
  <commentList>
    <comment ref="H38" authorId="0" shapeId="0" xr:uid="{EC922FC6-203A-4C74-AC3B-64001DA10ABB}">
      <text>
        <r>
          <rPr>
            <b/>
            <sz val="9"/>
            <color indexed="81"/>
            <rFont val="Segoe UI"/>
            <family val="2"/>
          </rPr>
          <t>Gilberto Braga:</t>
        </r>
        <r>
          <rPr>
            <sz val="9"/>
            <color indexed="81"/>
            <rFont val="Segoe UI"/>
            <family val="2"/>
          </rPr>
          <t xml:space="preserve">
Selecione o tipo de atividade - Urbana ou Rural</t>
        </r>
      </text>
    </comment>
    <comment ref="J41" authorId="0" shapeId="0" xr:uid="{3FAA9165-FDCA-4C11-A5CD-168E5DBB4A91}">
      <text>
        <r>
          <rPr>
            <b/>
            <sz val="9"/>
            <color indexed="81"/>
            <rFont val="Segoe UI"/>
            <family val="2"/>
          </rPr>
          <t>Gilberto Braga:</t>
        </r>
        <r>
          <rPr>
            <sz val="9"/>
            <color indexed="81"/>
            <rFont val="Segoe UI"/>
            <family val="2"/>
          </rPr>
          <t xml:space="preserve">
Selecione "Sim" para o cálculo desconsiderar horas extras inferiores a 10 minutos.</t>
        </r>
      </text>
    </comment>
    <comment ref="B53" authorId="1" shapeId="0" xr:uid="{4057D5FD-F715-43AF-8F41-B2730CBE438B}">
      <text>
        <r>
          <rPr>
            <b/>
            <sz val="9"/>
            <color indexed="81"/>
            <rFont val="Segoe UI"/>
            <family val="2"/>
          </rPr>
          <t>Gilberto Braga: feriado municipal. Verifique se Corpus Christ é feriado no município da prestaçao de serviços.</t>
        </r>
        <r>
          <rPr>
            <sz val="9"/>
            <color indexed="81"/>
            <rFont val="Segoe UI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<sst xmlns="http://schemas.openxmlformats.org/spreadsheetml/2006/main" count="76" uniqueCount="67">
  <si>
    <t>TOTAL HRS</t>
  </si>
  <si>
    <t>DOMINGOS</t>
  </si>
  <si>
    <t>FERIADOS</t>
  </si>
  <si>
    <t>SEMANA (Seg-Sáb)</t>
  </si>
  <si>
    <t>JORNADA</t>
  </si>
  <si>
    <t>DIA</t>
  </si>
  <si>
    <t>NOITE</t>
  </si>
  <si>
    <t>Modifique a data -&gt;</t>
  </si>
  <si>
    <t>HRS TRAB.</t>
  </si>
  <si>
    <t>SEMANA</t>
  </si>
  <si>
    <t>DOM/FER</t>
  </si>
  <si>
    <t>Horário Noturno Início:</t>
  </si>
  <si>
    <t>Horário Noturno Fim:</t>
  </si>
  <si>
    <t>SEMANA :</t>
  </si>
  <si>
    <t>DOM/FER :</t>
  </si>
  <si>
    <t>Entrada</t>
  </si>
  <si>
    <t>Saída</t>
  </si>
  <si>
    <t>Entrada 1</t>
  </si>
  <si>
    <t>Saída 1</t>
  </si>
  <si>
    <t>Entrada 2</t>
  </si>
  <si>
    <t>Saída 2</t>
  </si>
  <si>
    <t>QUADRO   DE  HORÁRIOS</t>
  </si>
  <si>
    <t>Ano Novo</t>
  </si>
  <si>
    <t>Sexta-feira Santa</t>
  </si>
  <si>
    <t>Tiradentes</t>
  </si>
  <si>
    <t>Dia do Trabalho</t>
  </si>
  <si>
    <t>Corpus Christi</t>
  </si>
  <si>
    <t>Padroeira Brasil</t>
  </si>
  <si>
    <t>Finados</t>
  </si>
  <si>
    <t>Proclamação República</t>
  </si>
  <si>
    <t>Independência Brasil</t>
  </si>
  <si>
    <t>Consciência Negra</t>
  </si>
  <si>
    <t>Natal</t>
  </si>
  <si>
    <t>Terça-feira</t>
  </si>
  <si>
    <t>Quarta-feira</t>
  </si>
  <si>
    <t>Quinta-feira</t>
  </si>
  <si>
    <t>Sexta-feira</t>
  </si>
  <si>
    <t>Sábado</t>
  </si>
  <si>
    <t>Domingo</t>
  </si>
  <si>
    <t>Feriado</t>
  </si>
  <si>
    <t>Normal</t>
  </si>
  <si>
    <t>HORAS EXTRAS</t>
  </si>
  <si>
    <t>TOTAL HRS :</t>
  </si>
  <si>
    <t>DIA :</t>
  </si>
  <si>
    <t>NOITE :</t>
  </si>
  <si>
    <t>TOTAL GERAL :</t>
  </si>
  <si>
    <t>Feriado Municipal 1</t>
  </si>
  <si>
    <t>Feriado Municipal 2</t>
  </si>
  <si>
    <t>Feriado Municipal 3</t>
  </si>
  <si>
    <t>Ano :</t>
  </si>
  <si>
    <t>LIMITE</t>
  </si>
  <si>
    <t>HE SEMANA :</t>
  </si>
  <si>
    <t>HE DOM/FER :</t>
  </si>
  <si>
    <t>Feriado Estadual</t>
  </si>
  <si>
    <t>Dia Semana</t>
  </si>
  <si>
    <t>Segunda-feira</t>
  </si>
  <si>
    <t xml:space="preserve">Limites </t>
  </si>
  <si>
    <t>JORNADA NORMAL</t>
  </si>
  <si>
    <t>Jornada Semanal :</t>
  </si>
  <si>
    <t>CARTÃO PONTO - QUADRO AUXILIAR</t>
  </si>
  <si>
    <t xml:space="preserve">TOTAL : </t>
  </si>
  <si>
    <t>Páscoa :</t>
  </si>
  <si>
    <t>Insira aqui os feriados municipais</t>
  </si>
  <si>
    <t>TIPO DE ATIVIDADE</t>
  </si>
  <si>
    <t>Rural - Lavoura</t>
  </si>
  <si>
    <t>Sim</t>
  </si>
  <si>
    <t>Aplica 10 Min Tolerância HE?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</si>
</sst>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ddd\ dd\-mmm\-yy"/>
    <numFmt numFmtId="165" formatCode="[hh]:mm"/>
    <numFmt numFmtId="166" formatCode="hh:mm;;\-"/>
    <numFmt numFmtId="167" formatCode="[h]:mm;;\-"/>
    <numFmt numFmtId="168" formatCode="[hh]:mm;;"/>
    <numFmt numFmtId="169" formatCode="&quot;Feriado &quot;00"/>
    <numFmt numFmtId="170" formatCode="dddd"/>
    <numFmt numFmtId="171" formatCode="dd\-mmm\-yyyy"/>
    <numFmt numFmtId="172" formatCode="[hh]:mm;;\-"/>
    <numFmt numFmtId="173" formatCode="00&quot;:&quot;00"/>
  </numFmts>
  <fonts count="26" x14ac:knownFonts="1">
    <font>
      <sz val="11"/>
      <color theme="1"/>
      <name val="Aptos Narrow"/>
      <family val="2"/>
      <scheme val="minor"/>
    </font>
    <font>
      <sz val="8"/>
      <color indexed="9"/>
      <name val="Verdana"/>
      <family val="2"/>
    </font>
    <font>
      <b/>
      <sz val="8"/>
      <color indexed="9"/>
      <name val="Verdana"/>
      <family val="2"/>
    </font>
    <font>
      <sz val="8"/>
      <color indexed="8"/>
      <name val="Verdana"/>
      <family val="2"/>
    </font>
    <font>
      <sz val="8"/>
      <color indexed="62"/>
      <name val="Verdana"/>
      <family val="2"/>
    </font>
    <font>
      <sz val="8"/>
      <name val="Verdana"/>
      <family val="2"/>
    </font>
    <font>
      <sz val="8"/>
      <color indexed="60"/>
      <name val="Verdana"/>
      <family val="2"/>
    </font>
    <font>
      <sz val="8"/>
      <color indexed="63"/>
      <name val="Verdana"/>
      <family val="2"/>
    </font>
    <font>
      <sz val="8"/>
      <color indexed="10"/>
      <name val="Verdana"/>
      <family val="2"/>
    </font>
    <font>
      <b/>
      <sz val="8"/>
      <color indexed="10"/>
      <name val="Verdana"/>
      <family val="2"/>
    </font>
    <font>
      <b/>
      <sz val="8"/>
      <color indexed="8"/>
      <name val="Verdana"/>
      <family val="2"/>
    </font>
    <font>
      <b/>
      <sz val="8"/>
      <color indexed="60"/>
      <name val="Verdana"/>
      <family val="2"/>
    </font>
    <font>
      <b/>
      <sz val="8"/>
      <color indexed="18"/>
      <name val="Verdana"/>
      <family val="2"/>
    </font>
    <font>
      <b/>
      <sz val="8"/>
      <name val="Verdana"/>
      <family val="2"/>
    </font>
    <font>
      <sz val="11"/>
      <color indexed="8"/>
      <name val="Calibri"/>
      <family val="2"/>
    </font>
    <font>
      <sz val="10"/>
      <name val="Aptos Narrow"/>
      <family val="2"/>
      <scheme val="minor"/>
    </font>
    <font>
      <sz val="8"/>
      <color rgb="FFC00000"/>
      <name val="Verdana"/>
      <family val="2"/>
    </font>
    <font>
      <b/>
      <sz val="8"/>
      <color theme="7" tint="-0.249977111117893"/>
      <name val="Verdana"/>
      <family val="2"/>
    </font>
    <font>
      <b/>
      <sz val="8"/>
      <color rgb="FFC00000"/>
      <name val="Verdana"/>
      <family val="2"/>
    </font>
    <font>
      <b/>
      <sz val="10"/>
      <color indexed="8"/>
      <name val="Aptos Narrow"/>
      <family val="2"/>
      <scheme val="minor"/>
    </font>
    <font>
      <b/>
      <sz val="8"/>
      <color theme="0"/>
      <name val="Verdana"/>
      <family val="2"/>
    </font>
    <font>
      <sz val="10"/>
      <color theme="1"/>
      <name val="Verdana"/>
      <family val="2"/>
    </font>
    <font>
      <u/>
      <sz val="10"/>
      <color theme="10"/>
      <name val="Verdana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0"/>
      <color rgb="FFC00000"/>
      <name val="Verdana"/>
      <family val="2"/>
    </font>
  </fonts>
  <fills count="16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6DCE4"/>
        <bgColor indexed="64"/>
      </patternFill>
    </fill>
    <fill>
      <patternFill patternType="solid">
        <fgColor rgb="FFB6C6D8"/>
        <bgColor indexed="64"/>
      </patternFill>
    </fill>
    <fill>
      <patternFill patternType="solid">
        <fgColor theme="0" tint="-4.9989318521683403E-2"/>
        <bgColor indexed="64"/>
      </patternFill>
    </fill>
  </fills>
  <borders count="9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23"/>
      </top>
      <bottom style="hair">
        <color indexed="23"/>
      </bottom>
      <diagonal/>
    </border>
    <border>
      <left style="thin">
        <color indexed="64"/>
      </left>
      <right style="hair">
        <color indexed="23"/>
      </right>
      <top style="thin">
        <color indexed="64"/>
      </top>
      <bottom style="hair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23"/>
      </bottom>
      <diagonal/>
    </border>
    <border>
      <left style="thin">
        <color indexed="64"/>
      </left>
      <right style="thin">
        <color indexed="64"/>
      </right>
      <top style="hair">
        <color indexed="23"/>
      </top>
      <bottom/>
      <diagonal/>
    </border>
    <border>
      <left style="thin">
        <color indexed="64"/>
      </left>
      <right style="hair">
        <color indexed="23"/>
      </right>
      <top style="hair">
        <color indexed="2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23"/>
      </right>
      <top style="thin">
        <color indexed="64"/>
      </top>
      <bottom style="thin">
        <color indexed="64"/>
      </bottom>
      <diagonal/>
    </border>
    <border>
      <left style="hair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23"/>
      </bottom>
      <diagonal/>
    </border>
    <border>
      <left/>
      <right/>
      <top style="hair">
        <color indexed="23"/>
      </top>
      <bottom/>
      <diagonal/>
    </border>
    <border>
      <left style="thin">
        <color indexed="64"/>
      </left>
      <right style="hair">
        <color indexed="23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theme="6" tint="-0.24994659260841701"/>
      </left>
      <right style="thin">
        <color theme="6" tint="-0.24994659260841701"/>
      </right>
      <top style="medium">
        <color theme="6" tint="-0.24994659260841701"/>
      </top>
      <bottom style="medium">
        <color theme="6" tint="-0.24994659260841701"/>
      </bottom>
      <diagonal/>
    </border>
    <border>
      <left style="thin">
        <color theme="6" tint="-0.24994659260841701"/>
      </left>
      <right style="medium">
        <color theme="6" tint="-0.24994659260841701"/>
      </right>
      <top style="medium">
        <color theme="6" tint="-0.24994659260841701"/>
      </top>
      <bottom style="medium">
        <color theme="6" tint="-0.24994659260841701"/>
      </bottom>
      <diagonal/>
    </border>
    <border>
      <left style="thin">
        <color theme="6" tint="-0.24994659260841701"/>
      </left>
      <right style="thin">
        <color theme="6" tint="-0.24994659260841701"/>
      </right>
      <top style="medium">
        <color theme="6" tint="-0.24994659260841701"/>
      </top>
      <bottom style="medium">
        <color theme="6" tint="-0.24994659260841701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23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theme="3"/>
      </right>
      <top style="thin">
        <color indexed="64"/>
      </top>
      <bottom style="thin">
        <color indexed="64"/>
      </bottom>
      <diagonal/>
    </border>
    <border>
      <left/>
      <right style="medium">
        <color theme="3"/>
      </right>
      <top style="thin">
        <color indexed="64"/>
      </top>
      <bottom style="medium">
        <color theme="3"/>
      </bottom>
      <diagonal/>
    </border>
    <border>
      <left/>
      <right style="medium">
        <color theme="3"/>
      </right>
      <top style="medium">
        <color theme="3"/>
      </top>
      <bottom style="hair">
        <color theme="5"/>
      </bottom>
      <diagonal/>
    </border>
    <border>
      <left/>
      <right style="medium">
        <color theme="3"/>
      </right>
      <top style="hair">
        <color theme="5"/>
      </top>
      <bottom style="thin">
        <color theme="5"/>
      </bottom>
      <diagonal/>
    </border>
    <border>
      <left style="medium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thin">
        <color theme="3"/>
      </right>
      <top style="medium">
        <color theme="3"/>
      </top>
      <bottom style="hair">
        <color theme="5"/>
      </bottom>
      <diagonal/>
    </border>
    <border>
      <left style="medium">
        <color theme="3"/>
      </left>
      <right style="thin">
        <color theme="3"/>
      </right>
      <top/>
      <bottom style="medium">
        <color theme="3"/>
      </bottom>
      <diagonal/>
    </border>
    <border>
      <left style="thin">
        <color theme="3"/>
      </left>
      <right style="thin">
        <color theme="3"/>
      </right>
      <top style="hair">
        <color theme="5"/>
      </top>
      <bottom style="medium">
        <color theme="3"/>
      </bottom>
      <diagonal/>
    </border>
    <border>
      <left style="medium">
        <color theme="3"/>
      </left>
      <right/>
      <top/>
      <bottom/>
      <diagonal/>
    </border>
    <border>
      <left/>
      <right style="medium">
        <color theme="3"/>
      </right>
      <top style="thin">
        <color theme="5"/>
      </top>
      <bottom style="hair">
        <color theme="6"/>
      </bottom>
      <diagonal/>
    </border>
    <border>
      <left/>
      <right style="medium">
        <color theme="3"/>
      </right>
      <top style="hair">
        <color theme="6"/>
      </top>
      <bottom style="thin">
        <color theme="6"/>
      </bottom>
      <diagonal/>
    </border>
    <border>
      <left style="thin">
        <color theme="3"/>
      </left>
      <right style="thin">
        <color theme="3"/>
      </right>
      <top style="medium">
        <color theme="3"/>
      </top>
      <bottom style="hair">
        <color theme="3"/>
      </bottom>
      <diagonal/>
    </border>
    <border>
      <left style="medium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medium">
        <color theme="3"/>
      </right>
      <top/>
      <bottom style="thin">
        <color indexed="64"/>
      </bottom>
      <diagonal/>
    </border>
    <border>
      <left style="thin">
        <color theme="3"/>
      </left>
      <right style="thin">
        <color theme="3"/>
      </right>
      <top style="hair">
        <color theme="3"/>
      </top>
      <bottom/>
      <diagonal/>
    </border>
    <border>
      <left style="medium">
        <color theme="3"/>
      </left>
      <right/>
      <top style="thin">
        <color theme="3"/>
      </top>
      <bottom style="thin">
        <color theme="3"/>
      </bottom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medium">
        <color theme="3"/>
      </left>
      <right style="thin">
        <color theme="3"/>
      </right>
      <top style="thin">
        <color theme="3"/>
      </top>
      <bottom style="medium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medium">
        <color theme="3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theme="6" tint="-0.24994659260841701"/>
      </left>
      <right style="thin">
        <color theme="6" tint="-0.24994659260841701"/>
      </right>
      <top style="medium">
        <color theme="6" tint="-0.24994659260841701"/>
      </top>
      <bottom style="hair">
        <color theme="6" tint="-0.24994659260841701"/>
      </bottom>
      <diagonal/>
    </border>
    <border>
      <left style="thin">
        <color theme="6" tint="-0.24994659260841701"/>
      </left>
      <right style="medium">
        <color theme="6" tint="-0.24994659260841701"/>
      </right>
      <top style="medium">
        <color theme="6" tint="-0.24994659260841701"/>
      </top>
      <bottom style="hair">
        <color theme="6" tint="-0.24994659260841701"/>
      </bottom>
      <diagonal/>
    </border>
    <border>
      <left style="medium">
        <color theme="6" tint="-0.24994659260841701"/>
      </left>
      <right style="thin">
        <color theme="6" tint="-0.24994659260841701"/>
      </right>
      <top style="hair">
        <color theme="6" tint="-0.24994659260841701"/>
      </top>
      <bottom style="hair">
        <color theme="6" tint="-0.24994659260841701"/>
      </bottom>
      <diagonal/>
    </border>
    <border>
      <left style="thin">
        <color theme="6" tint="-0.24994659260841701"/>
      </left>
      <right style="medium">
        <color theme="6" tint="-0.24994659260841701"/>
      </right>
      <top style="hair">
        <color theme="6" tint="-0.24994659260841701"/>
      </top>
      <bottom style="hair">
        <color theme="6" tint="-0.24994659260841701"/>
      </bottom>
      <diagonal/>
    </border>
    <border>
      <left style="thin">
        <color theme="6" tint="-0.24994659260841701"/>
      </left>
      <right style="medium">
        <color theme="6" tint="-0.24994659260841701"/>
      </right>
      <top style="hair">
        <color theme="6" tint="-0.24994659260841701"/>
      </top>
      <bottom style="medium">
        <color theme="6" tint="-0.24994659260841701"/>
      </bottom>
      <diagonal/>
    </border>
    <border>
      <left style="medium">
        <color theme="7" tint="-0.24994659260841701"/>
      </left>
      <right style="thin">
        <color theme="7" tint="-0.24994659260841701"/>
      </right>
      <top style="medium">
        <color theme="7" tint="-0.24994659260841701"/>
      </top>
      <bottom style="hair">
        <color theme="7" tint="-0.24994659260841701"/>
      </bottom>
      <diagonal/>
    </border>
    <border>
      <left style="thin">
        <color theme="7" tint="-0.24994659260841701"/>
      </left>
      <right style="medium">
        <color theme="7" tint="-0.24994659260841701"/>
      </right>
      <top style="medium">
        <color theme="7" tint="-0.24994659260841701"/>
      </top>
      <bottom style="hair">
        <color theme="7" tint="-0.24994659260841701"/>
      </bottom>
      <diagonal/>
    </border>
    <border>
      <left style="medium">
        <color theme="7" tint="-0.24994659260841701"/>
      </left>
      <right style="thin">
        <color theme="7" tint="-0.24994659260841701"/>
      </right>
      <top style="hair">
        <color theme="7" tint="-0.24994659260841701"/>
      </top>
      <bottom style="hair">
        <color theme="7" tint="-0.24994659260841701"/>
      </bottom>
      <diagonal/>
    </border>
    <border>
      <left style="thin">
        <color theme="7" tint="-0.24994659260841701"/>
      </left>
      <right style="medium">
        <color theme="7" tint="-0.24994659260841701"/>
      </right>
      <top style="hair">
        <color theme="7" tint="-0.24994659260841701"/>
      </top>
      <bottom style="hair">
        <color theme="7" tint="-0.24994659260841701"/>
      </bottom>
      <diagonal/>
    </border>
    <border>
      <left style="medium">
        <color theme="7" tint="-0.24994659260841701"/>
      </left>
      <right style="thin">
        <color theme="7" tint="-0.24994659260841701"/>
      </right>
      <top style="hair">
        <color theme="7" tint="-0.24994659260841701"/>
      </top>
      <bottom style="medium">
        <color theme="7" tint="-0.24994659260841701"/>
      </bottom>
      <diagonal/>
    </border>
    <border>
      <left style="thin">
        <color theme="7" tint="-0.24994659260841701"/>
      </left>
      <right style="medium">
        <color theme="7" tint="-0.24994659260841701"/>
      </right>
      <top style="hair">
        <color theme="7" tint="-0.24994659260841701"/>
      </top>
      <bottom style="medium">
        <color theme="7" tint="-0.24994659260841701"/>
      </bottom>
      <diagonal/>
    </border>
    <border>
      <left/>
      <right/>
      <top style="medium">
        <color theme="6" tint="-0.24994659260841701"/>
      </top>
      <bottom style="medium">
        <color theme="6" tint="-0.24994659260841701"/>
      </bottom>
      <diagonal/>
    </border>
    <border>
      <left/>
      <right style="medium">
        <color theme="6" tint="-0.24994659260841701"/>
      </right>
      <top style="medium">
        <color theme="6" tint="-0.24994659260841701"/>
      </top>
      <bottom style="medium">
        <color theme="6" tint="-0.24994659260841701"/>
      </bottom>
      <diagonal/>
    </border>
    <border>
      <left style="medium">
        <color theme="6" tint="-0.24994659260841701"/>
      </left>
      <right/>
      <top style="hair">
        <color theme="6" tint="-0.24994659260841701"/>
      </top>
      <bottom style="medium">
        <color theme="6" tint="-0.24994659260841701"/>
      </bottom>
      <diagonal/>
    </border>
    <border>
      <left/>
      <right style="thin">
        <color theme="6" tint="-0.24994659260841701"/>
      </right>
      <top style="hair">
        <color theme="6" tint="-0.24994659260841701"/>
      </top>
      <bottom style="hair">
        <color theme="6" tint="-0.24994659260841701"/>
      </bottom>
      <diagonal/>
    </border>
    <border>
      <left/>
      <right style="thin">
        <color theme="6" tint="-0.24994659260841701"/>
      </right>
      <top style="hair">
        <color theme="6" tint="-0.24994659260841701"/>
      </top>
      <bottom style="medium">
        <color theme="6" tint="-0.24994659260841701"/>
      </bottom>
      <diagonal/>
    </border>
    <border>
      <left style="medium">
        <color theme="6" tint="-0.24994659260841701"/>
      </left>
      <right/>
      <top style="hair">
        <color theme="6" tint="-0.24994659260841701"/>
      </top>
      <bottom style="hair">
        <color theme="6" tint="-0.24994659260841701"/>
      </bottom>
      <diagonal/>
    </border>
    <border>
      <left/>
      <right style="thin">
        <color theme="6" tint="-0.24994659260841701"/>
      </right>
      <top style="medium">
        <color theme="6" tint="-0.24994659260841701"/>
      </top>
      <bottom style="hair">
        <color theme="6" tint="-0.24994659260841701"/>
      </bottom>
      <diagonal/>
    </border>
    <border>
      <left style="medium">
        <color theme="6" tint="-0.24994659260841701"/>
      </left>
      <right/>
      <top style="medium">
        <color theme="6" tint="-0.24994659260841701"/>
      </top>
      <bottom style="medium">
        <color theme="6" tint="-0.24994659260841701"/>
      </bottom>
      <diagonal/>
    </border>
    <border>
      <left/>
      <right style="thin">
        <color indexed="64"/>
      </right>
      <top style="medium">
        <color theme="6" tint="-0.24994659260841701"/>
      </top>
      <bottom style="medium">
        <color theme="6" tint="-0.24994659260841701"/>
      </bottom>
      <diagonal/>
    </border>
    <border>
      <left style="thin">
        <color indexed="64"/>
      </left>
      <right style="medium">
        <color theme="6" tint="-0.24994659260841701"/>
      </right>
      <top style="thin">
        <color indexed="64"/>
      </top>
      <bottom style="medium">
        <color theme="6" tint="-0.24994659260841701"/>
      </bottom>
      <diagonal/>
    </border>
    <border>
      <left style="medium">
        <color theme="7" tint="-0.24994659260841701"/>
      </left>
      <right/>
      <top style="medium">
        <color theme="7" tint="-0.24994659260841701"/>
      </top>
      <bottom style="medium">
        <color theme="7" tint="-0.24994659260841701"/>
      </bottom>
      <diagonal/>
    </border>
    <border>
      <left style="hair">
        <color indexed="23"/>
      </left>
      <right/>
      <top style="thin">
        <color indexed="64"/>
      </top>
      <bottom style="hair">
        <color indexed="23"/>
      </bottom>
      <diagonal/>
    </border>
    <border>
      <left style="hair">
        <color indexed="23"/>
      </left>
      <right/>
      <top style="hair">
        <color indexed="23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23"/>
      </right>
      <top/>
      <bottom/>
      <diagonal/>
    </border>
    <border>
      <left/>
      <right style="hair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theme="6" tint="-0.24994659260841701"/>
      </left>
      <right/>
      <top/>
      <bottom/>
      <diagonal/>
    </border>
    <border>
      <left style="medium">
        <color theme="6" tint="-0.24994659260841701"/>
      </left>
      <right style="medium">
        <color theme="6" tint="-0.24994659260841701"/>
      </right>
      <top style="medium">
        <color theme="6" tint="-0.24994659260841701"/>
      </top>
      <bottom style="medium">
        <color theme="6" tint="-0.24994659260841701"/>
      </bottom>
      <diagonal/>
    </border>
    <border>
      <left/>
      <right style="medium">
        <color theme="7" tint="-0.24994659260841701"/>
      </right>
      <top style="medium">
        <color theme="7" tint="-0.24994659260841701"/>
      </top>
      <bottom style="medium">
        <color theme="7" tint="-0.24994659260841701"/>
      </bottom>
      <diagonal/>
    </border>
  </borders>
  <cellStyleXfs count="5">
    <xf numFmtId="0" fontId="0" fillId="0" borderId="0"/>
    <xf numFmtId="0" fontId="14" fillId="0" borderId="0"/>
    <xf numFmtId="0" fontId="21" fillId="0" borderId="0"/>
    <xf numFmtId="0" fontId="22" fillId="0" borderId="0" applyNumberFormat="0" applyFill="0" applyBorder="0" applyAlignment="0" applyProtection="0"/>
    <xf numFmtId="0" fontId="14" fillId="0" borderId="0"/>
  </cellStyleXfs>
  <cellXfs count="161">
    <xf numFmtId="0" fontId="0" fillId="0" borderId="0" xfId="0"/>
    <xf numFmtId="14" fontId="9" fillId="0" borderId="6" xfId="0" applyNumberFormat="1" applyFont="1" applyBorder="1" applyAlignment="1" applyProtection="1">
      <alignment horizontal="center" vertical="center" wrapText="1"/>
      <protection locked="0"/>
    </xf>
    <xf numFmtId="173" fontId="7" fillId="12" borderId="24" xfId="0" applyNumberFormat="1" applyFont="1" applyFill="1" applyBorder="1" applyAlignment="1" applyProtection="1">
      <alignment horizontal="center" vertical="center"/>
      <protection locked="0"/>
    </xf>
    <xf numFmtId="173" fontId="7" fillId="12" borderId="34" xfId="0" applyNumberFormat="1" applyFont="1" applyFill="1" applyBorder="1" applyAlignment="1" applyProtection="1">
      <alignment horizontal="center" vertical="center"/>
      <protection locked="0"/>
    </xf>
    <xf numFmtId="173" fontId="7" fillId="12" borderId="27" xfId="0" applyNumberFormat="1" applyFont="1" applyFill="1" applyBorder="1" applyAlignment="1" applyProtection="1">
      <alignment horizontal="center" vertical="center"/>
      <protection locked="0"/>
    </xf>
    <xf numFmtId="173" fontId="7" fillId="12" borderId="35" xfId="0" applyNumberFormat="1" applyFont="1" applyFill="1" applyBorder="1" applyAlignment="1" applyProtection="1">
      <alignment horizontal="center" vertical="center"/>
      <protection locked="0"/>
    </xf>
    <xf numFmtId="173" fontId="7" fillId="12" borderId="21" xfId="0" applyNumberFormat="1" applyFont="1" applyFill="1" applyBorder="1" applyAlignment="1" applyProtection="1">
      <alignment horizontal="center" vertical="center"/>
      <protection locked="0"/>
    </xf>
    <xf numFmtId="20" fontId="5" fillId="10" borderId="66" xfId="0" applyNumberFormat="1" applyFont="1" applyFill="1" applyBorder="1" applyAlignment="1" applyProtection="1">
      <alignment horizontal="center"/>
      <protection locked="0"/>
    </xf>
    <xf numFmtId="20" fontId="5" fillId="10" borderId="67" xfId="0" applyNumberFormat="1" applyFont="1" applyFill="1" applyBorder="1" applyAlignment="1" applyProtection="1">
      <alignment horizontal="center"/>
      <protection locked="0"/>
    </xf>
    <xf numFmtId="20" fontId="5" fillId="10" borderId="64" xfId="0" applyNumberFormat="1" applyFont="1" applyFill="1" applyBorder="1" applyAlignment="1" applyProtection="1">
      <alignment horizontal="center"/>
      <protection locked="0"/>
    </xf>
    <xf numFmtId="14" fontId="5" fillId="10" borderId="71" xfId="0" quotePrefix="1" applyNumberFormat="1" applyFont="1" applyFill="1" applyBorder="1" applyAlignment="1" applyProtection="1">
      <alignment horizontal="center" vertical="center"/>
      <protection locked="0"/>
    </xf>
    <xf numFmtId="14" fontId="5" fillId="10" borderId="73" xfId="0" quotePrefix="1" applyNumberFormat="1" applyFont="1" applyFill="1" applyBorder="1" applyAlignment="1" applyProtection="1">
      <alignment horizontal="center" vertical="center"/>
      <protection locked="0"/>
    </xf>
    <xf numFmtId="173" fontId="7" fillId="12" borderId="62" xfId="0" applyNumberFormat="1" applyFont="1" applyFill="1" applyBorder="1" applyAlignment="1" applyProtection="1">
      <alignment horizontal="center" vertical="center"/>
      <protection locked="0"/>
    </xf>
    <xf numFmtId="170" fontId="3" fillId="0" borderId="20" xfId="0" applyNumberFormat="1" applyFont="1" applyBorder="1" applyAlignment="1">
      <alignment horizontal="right" vertical="center" indent="1"/>
    </xf>
    <xf numFmtId="171" fontId="3" fillId="0" borderId="21" xfId="0" applyNumberFormat="1" applyFont="1" applyBorder="1" applyAlignment="1">
      <alignment vertical="center"/>
    </xf>
    <xf numFmtId="170" fontId="3" fillId="0" borderId="23" xfId="0" applyNumberFormat="1" applyFont="1" applyBorder="1" applyAlignment="1">
      <alignment horizontal="right" vertical="center" indent="1"/>
    </xf>
    <xf numFmtId="171" fontId="3" fillId="0" borderId="24" xfId="0" applyNumberFormat="1" applyFont="1" applyBorder="1" applyAlignment="1">
      <alignment vertical="center"/>
    </xf>
    <xf numFmtId="171" fontId="3" fillId="0" borderId="24" xfId="0" quotePrefix="1" applyNumberFormat="1" applyFont="1" applyBorder="1" applyAlignment="1">
      <alignment vertical="center"/>
    </xf>
    <xf numFmtId="164" fontId="3" fillId="0" borderId="24" xfId="0" quotePrefix="1" applyNumberFormat="1" applyFont="1" applyBorder="1" applyAlignment="1">
      <alignment vertical="center"/>
    </xf>
    <xf numFmtId="170" fontId="3" fillId="0" borderId="26" xfId="0" applyNumberFormat="1" applyFont="1" applyBorder="1" applyAlignment="1">
      <alignment horizontal="right" vertical="center" indent="1"/>
    </xf>
    <xf numFmtId="164" fontId="3" fillId="0" borderId="27" xfId="0" quotePrefix="1" applyNumberFormat="1" applyFont="1" applyBorder="1" applyAlignment="1">
      <alignment vertical="center"/>
    </xf>
    <xf numFmtId="166" fontId="7" fillId="0" borderId="16" xfId="0" applyNumberFormat="1" applyFont="1" applyBorder="1" applyAlignment="1">
      <alignment horizontal="center"/>
    </xf>
    <xf numFmtId="166" fontId="4" fillId="0" borderId="21" xfId="0" quotePrefix="1" applyNumberFormat="1" applyFont="1" applyBorder="1" applyAlignment="1">
      <alignment horizontal="center"/>
    </xf>
    <xf numFmtId="166" fontId="6" fillId="0" borderId="21" xfId="0" quotePrefix="1" applyNumberFormat="1" applyFont="1" applyBorder="1" applyAlignment="1">
      <alignment horizontal="center"/>
    </xf>
    <xf numFmtId="166" fontId="4" fillId="0" borderId="21" xfId="0" applyNumberFormat="1" applyFont="1" applyBorder="1" applyAlignment="1">
      <alignment horizontal="center"/>
    </xf>
    <xf numFmtId="20" fontId="3" fillId="0" borderId="21" xfId="0" quotePrefix="1" applyNumberFormat="1" applyFont="1" applyBorder="1" applyAlignment="1">
      <alignment horizontal="center"/>
    </xf>
    <xf numFmtId="20" fontId="3" fillId="13" borderId="21" xfId="0" quotePrefix="1" applyNumberFormat="1" applyFont="1" applyFill="1" applyBorder="1" applyAlignment="1">
      <alignment horizontal="center"/>
    </xf>
    <xf numFmtId="20" fontId="3" fillId="13" borderId="22" xfId="0" quotePrefix="1" applyNumberFormat="1" applyFont="1" applyFill="1" applyBorder="1" applyAlignment="1">
      <alignment horizontal="center"/>
    </xf>
    <xf numFmtId="0" fontId="3" fillId="0" borderId="0" xfId="0" applyFont="1" applyAlignment="1">
      <alignment vertical="center"/>
    </xf>
    <xf numFmtId="0" fontId="5" fillId="0" borderId="0" xfId="0" applyFont="1"/>
    <xf numFmtId="20" fontId="15" fillId="0" borderId="16" xfId="0" quotePrefix="1" applyNumberFormat="1" applyFont="1" applyBorder="1"/>
    <xf numFmtId="166" fontId="7" fillId="0" borderId="91" xfId="0" applyNumberFormat="1" applyFont="1" applyBorder="1" applyAlignment="1">
      <alignment horizontal="center"/>
    </xf>
    <xf numFmtId="166" fontId="4" fillId="0" borderId="24" xfId="0" quotePrefix="1" applyNumberFormat="1" applyFont="1" applyBorder="1" applyAlignment="1">
      <alignment horizontal="center"/>
    </xf>
    <xf numFmtId="166" fontId="6" fillId="0" borderId="24" xfId="0" quotePrefix="1" applyNumberFormat="1" applyFont="1" applyBorder="1" applyAlignment="1">
      <alignment horizontal="center"/>
    </xf>
    <xf numFmtId="166" fontId="4" fillId="0" borderId="24" xfId="0" applyNumberFormat="1" applyFont="1" applyBorder="1" applyAlignment="1">
      <alignment horizontal="center"/>
    </xf>
    <xf numFmtId="20" fontId="3" fillId="0" borderId="24" xfId="0" quotePrefix="1" applyNumberFormat="1" applyFont="1" applyBorder="1" applyAlignment="1">
      <alignment horizontal="center"/>
    </xf>
    <xf numFmtId="20" fontId="3" fillId="13" borderId="24" xfId="0" quotePrefix="1" applyNumberFormat="1" applyFont="1" applyFill="1" applyBorder="1" applyAlignment="1">
      <alignment horizontal="center"/>
    </xf>
    <xf numFmtId="20" fontId="3" fillId="13" borderId="25" xfId="0" quotePrefix="1" applyNumberFormat="1" applyFont="1" applyFill="1" applyBorder="1" applyAlignment="1">
      <alignment horizontal="center"/>
    </xf>
    <xf numFmtId="20" fontId="15" fillId="0" borderId="29" xfId="0" quotePrefix="1" applyNumberFormat="1" applyFont="1" applyBorder="1"/>
    <xf numFmtId="0" fontId="10" fillId="0" borderId="0" xfId="0" applyFont="1" applyAlignment="1">
      <alignment vertical="center"/>
    </xf>
    <xf numFmtId="166" fontId="7" fillId="0" borderId="92" xfId="0" applyNumberFormat="1" applyFont="1" applyBorder="1" applyAlignment="1">
      <alignment horizontal="center"/>
    </xf>
    <xf numFmtId="166" fontId="4" fillId="0" borderId="27" xfId="0" quotePrefix="1" applyNumberFormat="1" applyFont="1" applyBorder="1" applyAlignment="1">
      <alignment horizontal="center"/>
    </xf>
    <xf numFmtId="166" fontId="6" fillId="0" borderId="27" xfId="0" quotePrefix="1" applyNumberFormat="1" applyFont="1" applyBorder="1" applyAlignment="1">
      <alignment horizontal="center"/>
    </xf>
    <xf numFmtId="166" fontId="4" fillId="0" borderId="27" xfId="0" applyNumberFormat="1" applyFont="1" applyBorder="1" applyAlignment="1">
      <alignment horizontal="center"/>
    </xf>
    <xf numFmtId="20" fontId="3" fillId="0" borderId="27" xfId="0" quotePrefix="1" applyNumberFormat="1" applyFont="1" applyBorder="1" applyAlignment="1">
      <alignment horizontal="center"/>
    </xf>
    <xf numFmtId="20" fontId="3" fillId="13" borderId="27" xfId="0" quotePrefix="1" applyNumberFormat="1" applyFont="1" applyFill="1" applyBorder="1" applyAlignment="1">
      <alignment horizontal="center"/>
    </xf>
    <xf numFmtId="20" fontId="3" fillId="13" borderId="28" xfId="0" quotePrefix="1" applyNumberFormat="1" applyFont="1" applyFill="1" applyBorder="1" applyAlignment="1">
      <alignment horizontal="center"/>
    </xf>
    <xf numFmtId="20" fontId="15" fillId="0" borderId="11" xfId="0" quotePrefix="1" applyNumberFormat="1" applyFont="1" applyBorder="1"/>
    <xf numFmtId="0" fontId="3" fillId="0" borderId="6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right" vertical="center" wrapText="1" indent="1"/>
    </xf>
    <xf numFmtId="20" fontId="2" fillId="2" borderId="0" xfId="0" applyNumberFormat="1" applyFont="1" applyFill="1" applyAlignment="1">
      <alignment horizontal="center" vertical="center"/>
    </xf>
    <xf numFmtId="20" fontId="2" fillId="9" borderId="6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right" vertical="center" wrapText="1" indent="1"/>
    </xf>
    <xf numFmtId="0" fontId="6" fillId="13" borderId="89" xfId="0" applyFont="1" applyFill="1" applyBorder="1" applyAlignment="1">
      <alignment horizontal="center" vertical="center" wrapText="1"/>
    </xf>
    <xf numFmtId="0" fontId="4" fillId="13" borderId="36" xfId="0" applyFont="1" applyFill="1" applyBorder="1" applyAlignment="1">
      <alignment horizontal="center" vertical="center" wrapText="1"/>
    </xf>
    <xf numFmtId="0" fontId="6" fillId="13" borderId="19" xfId="0" applyFont="1" applyFill="1" applyBorder="1" applyAlignment="1">
      <alignment horizontal="center" vertical="center" wrapText="1"/>
    </xf>
    <xf numFmtId="0" fontId="6" fillId="13" borderId="3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4" fontId="8" fillId="0" borderId="6" xfId="0" applyNumberFormat="1" applyFont="1" applyBorder="1" applyAlignment="1">
      <alignment horizontal="center" vertical="center" wrapText="1"/>
    </xf>
    <xf numFmtId="0" fontId="3" fillId="10" borderId="40" xfId="0" applyFont="1" applyFill="1" applyBorder="1" applyAlignment="1">
      <alignment horizontal="center" vertical="center" wrapText="1"/>
    </xf>
    <xf numFmtId="0" fontId="3" fillId="10" borderId="41" xfId="0" applyFont="1" applyFill="1" applyBorder="1" applyAlignment="1">
      <alignment horizontal="center" vertical="center" wrapText="1"/>
    </xf>
    <xf numFmtId="0" fontId="3" fillId="10" borderId="87" xfId="0" applyFont="1" applyFill="1" applyBorder="1" applyAlignment="1">
      <alignment horizontal="center" vertical="center" wrapText="1"/>
    </xf>
    <xf numFmtId="0" fontId="6" fillId="13" borderId="90" xfId="0" quotePrefix="1" applyFont="1" applyFill="1" applyBorder="1" applyAlignment="1">
      <alignment horizontal="center" vertical="center" wrapText="1"/>
    </xf>
    <xf numFmtId="0" fontId="4" fillId="13" borderId="8" xfId="0" applyFont="1" applyFill="1" applyBorder="1" applyAlignment="1">
      <alignment horizontal="center" vertical="center" wrapText="1"/>
    </xf>
    <xf numFmtId="0" fontId="6" fillId="13" borderId="7" xfId="0" quotePrefix="1" applyFont="1" applyFill="1" applyBorder="1" applyAlignment="1">
      <alignment horizontal="center" vertical="center" wrapText="1"/>
    </xf>
    <xf numFmtId="0" fontId="6" fillId="13" borderId="7" xfId="0" applyFont="1" applyFill="1" applyBorder="1" applyAlignment="1">
      <alignment horizontal="center" vertical="center" wrapText="1"/>
    </xf>
    <xf numFmtId="0" fontId="4" fillId="13" borderId="8" xfId="0" quotePrefix="1" applyFont="1" applyFill="1" applyBorder="1" applyAlignment="1">
      <alignment horizontal="center" vertical="center" wrapText="1"/>
    </xf>
    <xf numFmtId="0" fontId="6" fillId="13" borderId="37" xfId="0" applyFont="1" applyFill="1" applyBorder="1" applyAlignment="1">
      <alignment horizontal="center" vertical="center" wrapText="1"/>
    </xf>
    <xf numFmtId="0" fontId="19" fillId="14" borderId="11" xfId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67" fontId="9" fillId="0" borderId="0" xfId="0" applyNumberFormat="1" applyFont="1" applyAlignment="1">
      <alignment horizontal="center" vertical="center"/>
    </xf>
    <xf numFmtId="166" fontId="9" fillId="0" borderId="0" xfId="0" applyNumberFormat="1" applyFont="1" applyAlignment="1">
      <alignment horizontal="center" vertical="center"/>
    </xf>
    <xf numFmtId="172" fontId="9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right"/>
    </xf>
    <xf numFmtId="0" fontId="20" fillId="11" borderId="0" xfId="0" applyFont="1" applyFill="1" applyAlignment="1">
      <alignment horizontal="left" vertical="center" indent="1"/>
    </xf>
    <xf numFmtId="0" fontId="5" fillId="0" borderId="0" xfId="0" applyFont="1" applyAlignment="1">
      <alignment vertical="center"/>
    </xf>
    <xf numFmtId="0" fontId="3" fillId="0" borderId="0" xfId="0" applyFont="1"/>
    <xf numFmtId="0" fontId="2" fillId="6" borderId="47" xfId="0" applyFont="1" applyFill="1" applyBorder="1" applyAlignment="1">
      <alignment horizontal="right" vertical="center" indent="1"/>
    </xf>
    <xf numFmtId="167" fontId="11" fillId="15" borderId="44" xfId="0" applyNumberFormat="1" applyFont="1" applyFill="1" applyBorder="1" applyAlignment="1">
      <alignment horizontal="right" vertical="center"/>
    </xf>
    <xf numFmtId="169" fontId="20" fillId="11" borderId="31" xfId="0" applyNumberFormat="1" applyFont="1" applyFill="1" applyBorder="1" applyAlignment="1">
      <alignment horizontal="center" vertical="center"/>
    </xf>
    <xf numFmtId="168" fontId="5" fillId="0" borderId="0" xfId="0" applyNumberFormat="1" applyFont="1" applyAlignment="1">
      <alignment horizontal="left" vertical="center"/>
    </xf>
    <xf numFmtId="0" fontId="2" fillId="6" borderId="49" xfId="0" applyFont="1" applyFill="1" applyBorder="1" applyAlignment="1">
      <alignment horizontal="right" vertical="center" indent="1"/>
    </xf>
    <xf numFmtId="167" fontId="12" fillId="15" borderId="45" xfId="0" applyNumberFormat="1" applyFont="1" applyFill="1" applyBorder="1" applyAlignment="1">
      <alignment horizontal="right" vertical="center"/>
    </xf>
    <xf numFmtId="0" fontId="5" fillId="12" borderId="63" xfId="0" applyFont="1" applyFill="1" applyBorder="1" applyAlignment="1">
      <alignment horizontal="right" indent="1"/>
    </xf>
    <xf numFmtId="0" fontId="5" fillId="12" borderId="80" xfId="0" applyFont="1" applyFill="1" applyBorder="1" applyAlignment="1">
      <alignment horizontal="right" indent="1"/>
    </xf>
    <xf numFmtId="20" fontId="5" fillId="0" borderId="0" xfId="0" applyNumberFormat="1" applyFont="1" applyAlignment="1">
      <alignment horizontal="center"/>
    </xf>
    <xf numFmtId="0" fontId="2" fillId="4" borderId="53" xfId="0" applyFont="1" applyFill="1" applyBorder="1" applyAlignment="1">
      <alignment horizontal="right" vertical="center" indent="1"/>
    </xf>
    <xf numFmtId="167" fontId="11" fillId="15" borderId="51" xfId="0" applyNumberFormat="1" applyFont="1" applyFill="1" applyBorder="1" applyAlignment="1">
      <alignment horizontal="right" vertical="center"/>
    </xf>
    <xf numFmtId="0" fontId="5" fillId="12" borderId="65" xfId="0" applyFont="1" applyFill="1" applyBorder="1" applyAlignment="1">
      <alignment horizontal="right" indent="1"/>
    </xf>
    <xf numFmtId="0" fontId="5" fillId="12" borderId="77" xfId="0" applyFont="1" applyFill="1" applyBorder="1" applyAlignment="1">
      <alignment horizontal="right" indent="1"/>
    </xf>
    <xf numFmtId="0" fontId="2" fillId="4" borderId="56" xfId="0" applyFont="1" applyFill="1" applyBorder="1" applyAlignment="1">
      <alignment horizontal="right" vertical="center" indent="1"/>
    </xf>
    <xf numFmtId="167" fontId="12" fillId="15" borderId="52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left" vertical="center"/>
    </xf>
    <xf numFmtId="167" fontId="17" fillId="15" borderId="55" xfId="0" applyNumberFormat="1" applyFont="1" applyFill="1" applyBorder="1" applyAlignment="1">
      <alignment horizontal="right" vertical="center"/>
    </xf>
    <xf numFmtId="0" fontId="1" fillId="6" borderId="54" xfId="0" applyFont="1" applyFill="1" applyBorder="1" applyAlignment="1">
      <alignment vertical="center"/>
    </xf>
    <xf numFmtId="0" fontId="2" fillId="6" borderId="60" xfId="0" applyFont="1" applyFill="1" applyBorder="1" applyAlignment="1">
      <alignment horizontal="right" vertical="center" indent="1"/>
    </xf>
    <xf numFmtId="167" fontId="18" fillId="15" borderId="42" xfId="0" applyNumberFormat="1" applyFont="1" applyFill="1" applyBorder="1" applyAlignment="1">
      <alignment horizontal="right" vertical="center"/>
    </xf>
    <xf numFmtId="0" fontId="1" fillId="8" borderId="59" xfId="0" applyFont="1" applyFill="1" applyBorder="1" applyAlignment="1">
      <alignment horizontal="right" vertical="center" indent="1"/>
    </xf>
    <xf numFmtId="0" fontId="2" fillId="8" borderId="61" xfId="0" applyFont="1" applyFill="1" applyBorder="1" applyAlignment="1">
      <alignment horizontal="right" vertical="center" indent="1"/>
    </xf>
    <xf numFmtId="167" fontId="18" fillId="15" borderId="43" xfId="0" applyNumberFormat="1" applyFont="1" applyFill="1" applyBorder="1" applyAlignment="1">
      <alignment horizontal="right" vertical="center"/>
    </xf>
    <xf numFmtId="0" fontId="5" fillId="12" borderId="79" xfId="0" applyFont="1" applyFill="1" applyBorder="1" applyAlignment="1">
      <alignment horizontal="right" indent="1"/>
    </xf>
    <xf numFmtId="0" fontId="5" fillId="12" borderId="76" xfId="0" applyFont="1" applyFill="1" applyBorder="1" applyAlignment="1">
      <alignment horizontal="right" indent="1"/>
    </xf>
    <xf numFmtId="0" fontId="5" fillId="12" borderId="78" xfId="0" applyFont="1" applyFill="1" applyBorder="1" applyAlignment="1">
      <alignment horizontal="right" indent="1"/>
    </xf>
    <xf numFmtId="165" fontId="20" fillId="11" borderId="83" xfId="0" applyNumberFormat="1" applyFont="1" applyFill="1" applyBorder="1" applyAlignment="1">
      <alignment horizontal="center" vertical="center"/>
    </xf>
    <xf numFmtId="14" fontId="5" fillId="10" borderId="73" xfId="0" quotePrefix="1" applyNumberFormat="1" applyFont="1" applyFill="1" applyBorder="1" applyAlignment="1">
      <alignment horizontal="center" vertical="center"/>
    </xf>
    <xf numFmtId="0" fontId="18" fillId="0" borderId="0" xfId="0" applyFont="1" applyAlignment="1">
      <alignment vertical="center"/>
    </xf>
    <xf numFmtId="20" fontId="5" fillId="0" borderId="93" xfId="0" applyNumberFormat="1" applyFont="1" applyBorder="1"/>
    <xf numFmtId="20" fontId="5" fillId="0" borderId="0" xfId="0" applyNumberFormat="1" applyFont="1"/>
    <xf numFmtId="0" fontId="18" fillId="10" borderId="94" xfId="0" applyFont="1" applyFill="1" applyBorder="1" applyAlignment="1">
      <alignment horizontal="center" vertical="center"/>
    </xf>
    <xf numFmtId="0" fontId="5" fillId="12" borderId="68" xfId="0" applyFont="1" applyFill="1" applyBorder="1" applyAlignment="1">
      <alignment horizontal="right" vertical="center" indent="1"/>
    </xf>
    <xf numFmtId="0" fontId="5" fillId="12" borderId="70" xfId="0" applyFont="1" applyFill="1" applyBorder="1" applyAlignment="1">
      <alignment horizontal="right" vertical="center" indent="1"/>
    </xf>
    <xf numFmtId="0" fontId="5" fillId="12" borderId="72" xfId="0" applyFont="1" applyFill="1" applyBorder="1" applyAlignment="1">
      <alignment horizontal="right" vertical="center" indent="1"/>
    </xf>
    <xf numFmtId="14" fontId="5" fillId="10" borderId="69" xfId="0" quotePrefix="1" applyNumberFormat="1" applyFont="1" applyFill="1" applyBorder="1" applyAlignment="1" applyProtection="1">
      <alignment horizontal="center" vertical="center"/>
      <protection locked="0"/>
    </xf>
    <xf numFmtId="14" fontId="18" fillId="10" borderId="71" xfId="0" quotePrefix="1" applyNumberFormat="1" applyFont="1" applyFill="1" applyBorder="1" applyAlignment="1" applyProtection="1">
      <alignment horizontal="center" vertical="center"/>
      <protection locked="0"/>
    </xf>
    <xf numFmtId="0" fontId="10" fillId="10" borderId="69" xfId="0" applyFont="1" applyFill="1" applyBorder="1" applyAlignment="1">
      <alignment horizontal="center" vertical="center"/>
    </xf>
    <xf numFmtId="0" fontId="10" fillId="15" borderId="68" xfId="0" applyFont="1" applyFill="1" applyBorder="1" applyAlignment="1">
      <alignment horizontal="right" vertical="center" indent="1"/>
    </xf>
    <xf numFmtId="0" fontId="10" fillId="15" borderId="72" xfId="0" applyFont="1" applyFill="1" applyBorder="1" applyAlignment="1">
      <alignment horizontal="right" vertical="center" indent="1"/>
    </xf>
    <xf numFmtId="166" fontId="6" fillId="0" borderId="20" xfId="0" quotePrefix="1" applyNumberFormat="1" applyFont="1" applyBorder="1" applyAlignment="1">
      <alignment horizontal="center"/>
    </xf>
    <xf numFmtId="166" fontId="6" fillId="0" borderId="23" xfId="0" quotePrefix="1" applyNumberFormat="1" applyFont="1" applyBorder="1" applyAlignment="1">
      <alignment horizontal="center"/>
    </xf>
    <xf numFmtId="166" fontId="6" fillId="0" borderId="26" xfId="0" quotePrefix="1" applyNumberFormat="1" applyFont="1" applyBorder="1" applyAlignment="1">
      <alignment horizontal="center"/>
    </xf>
    <xf numFmtId="0" fontId="19" fillId="14" borderId="13" xfId="1" applyFont="1" applyFill="1" applyBorder="1" applyAlignment="1">
      <alignment horizontal="center" vertical="center" wrapText="1"/>
    </xf>
    <xf numFmtId="0" fontId="19" fillId="14" borderId="12" xfId="1" applyFont="1" applyFill="1" applyBorder="1" applyAlignment="1">
      <alignment horizontal="center" vertical="center" wrapText="1"/>
    </xf>
    <xf numFmtId="0" fontId="19" fillId="14" borderId="9" xfId="1" applyFont="1" applyFill="1" applyBorder="1" applyAlignment="1">
      <alignment horizontal="center" vertical="center" wrapText="1"/>
    </xf>
    <xf numFmtId="0" fontId="19" fillId="14" borderId="15" xfId="1" applyFont="1" applyFill="1" applyBorder="1" applyAlignment="1">
      <alignment horizontal="center" vertical="center" wrapText="1"/>
    </xf>
    <xf numFmtId="0" fontId="19" fillId="14" borderId="14" xfId="1" applyFont="1" applyFill="1" applyBorder="1" applyAlignment="1">
      <alignment horizontal="center" vertical="center" wrapText="1"/>
    </xf>
    <xf numFmtId="0" fontId="19" fillId="14" borderId="10" xfId="1" applyFont="1" applyFill="1" applyBorder="1" applyAlignment="1">
      <alignment horizontal="center" vertical="center" wrapText="1"/>
    </xf>
    <xf numFmtId="169" fontId="20" fillId="11" borderId="30" xfId="0" applyNumberFormat="1" applyFont="1" applyFill="1" applyBorder="1" applyAlignment="1">
      <alignment horizontal="center" vertical="center"/>
    </xf>
    <xf numFmtId="169" fontId="20" fillId="11" borderId="32" xfId="0" applyNumberFormat="1" applyFont="1" applyFill="1" applyBorder="1" applyAlignment="1">
      <alignment horizontal="center" vertical="center"/>
    </xf>
    <xf numFmtId="169" fontId="20" fillId="11" borderId="81" xfId="0" applyNumberFormat="1" applyFont="1" applyFill="1" applyBorder="1" applyAlignment="1">
      <alignment horizontal="center" vertical="center"/>
    </xf>
    <xf numFmtId="169" fontId="20" fillId="11" borderId="74" xfId="0" applyNumberFormat="1" applyFont="1" applyFill="1" applyBorder="1" applyAlignment="1">
      <alignment horizontal="center" vertical="center"/>
    </xf>
    <xf numFmtId="169" fontId="20" fillId="11" borderId="75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3" borderId="85" xfId="0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1" fillId="4" borderId="88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5" fillId="10" borderId="5" xfId="0" applyFont="1" applyFill="1" applyBorder="1" applyAlignment="1">
      <alignment horizontal="center" vertical="center"/>
    </xf>
    <xf numFmtId="0" fontId="5" fillId="10" borderId="18" xfId="0" applyFont="1" applyFill="1" applyBorder="1" applyAlignment="1">
      <alignment horizontal="center" vertical="center"/>
    </xf>
    <xf numFmtId="0" fontId="5" fillId="10" borderId="86" xfId="0" applyFont="1" applyFill="1" applyBorder="1" applyAlignment="1">
      <alignment horizontal="center" vertical="center"/>
    </xf>
    <xf numFmtId="20" fontId="2" fillId="11" borderId="6" xfId="0" applyNumberFormat="1" applyFont="1" applyFill="1" applyBorder="1" applyAlignment="1">
      <alignment horizontal="center" vertical="center"/>
    </xf>
    <xf numFmtId="20" fontId="16" fillId="13" borderId="38" xfId="0" applyNumberFormat="1" applyFont="1" applyFill="1" applyBorder="1" applyAlignment="1">
      <alignment horizontal="center" vertical="center"/>
    </xf>
    <xf numFmtId="20" fontId="16" fillId="13" borderId="39" xfId="0" applyNumberFormat="1" applyFont="1" applyFill="1" applyBorder="1" applyAlignment="1">
      <alignment horizontal="center" vertical="center"/>
    </xf>
    <xf numFmtId="0" fontId="17" fillId="13" borderId="38" xfId="0" applyFont="1" applyFill="1" applyBorder="1" applyAlignment="1">
      <alignment horizontal="center" vertical="center" wrapText="1"/>
    </xf>
    <xf numFmtId="0" fontId="17" fillId="13" borderId="39" xfId="0" applyFont="1" applyFill="1" applyBorder="1" applyAlignment="1">
      <alignment horizontal="center" vertical="center" wrapText="1"/>
    </xf>
    <xf numFmtId="169" fontId="18" fillId="10" borderId="81" xfId="0" applyNumberFormat="1" applyFont="1" applyFill="1" applyBorder="1" applyAlignment="1">
      <alignment horizontal="center" vertical="center"/>
    </xf>
    <xf numFmtId="169" fontId="18" fillId="10" borderId="74" xfId="0" applyNumberFormat="1" applyFont="1" applyFill="1" applyBorder="1" applyAlignment="1">
      <alignment horizontal="center" vertical="center"/>
    </xf>
    <xf numFmtId="169" fontId="18" fillId="10" borderId="75" xfId="0" applyNumberFormat="1" applyFont="1" applyFill="1" applyBorder="1" applyAlignment="1">
      <alignment horizontal="center" vertical="center"/>
    </xf>
    <xf numFmtId="0" fontId="10" fillId="10" borderId="84" xfId="0" applyFont="1" applyFill="1" applyBorder="1" applyAlignment="1">
      <alignment horizontal="center" vertical="center"/>
    </xf>
    <xf numFmtId="0" fontId="10" fillId="10" borderId="95" xfId="0" applyFont="1" applyFill="1" applyBorder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20" fillId="11" borderId="81" xfId="0" applyFont="1" applyFill="1" applyBorder="1" applyAlignment="1">
      <alignment horizontal="right" vertical="center"/>
    </xf>
    <xf numFmtId="0" fontId="0" fillId="0" borderId="82" xfId="0" applyBorder="1" applyAlignment="1">
      <alignment horizontal="right" vertical="center"/>
    </xf>
    <xf numFmtId="0" fontId="13" fillId="7" borderId="57" xfId="0" applyFont="1" applyFill="1" applyBorder="1" applyAlignment="1">
      <alignment horizontal="right" vertical="center" indent="1"/>
    </xf>
    <xf numFmtId="0" fontId="13" fillId="7" borderId="58" xfId="0" applyFont="1" applyFill="1" applyBorder="1" applyAlignment="1">
      <alignment horizontal="right" vertical="center" indent="1"/>
    </xf>
    <xf numFmtId="0" fontId="2" fillId="6" borderId="46" xfId="0" applyFont="1" applyFill="1" applyBorder="1" applyAlignment="1">
      <alignment horizontal="right" vertical="center" indent="1"/>
    </xf>
    <xf numFmtId="0" fontId="2" fillId="6" borderId="48" xfId="0" applyFont="1" applyFill="1" applyBorder="1" applyAlignment="1">
      <alignment horizontal="right" vertical="center" indent="1"/>
    </xf>
    <xf numFmtId="0" fontId="2" fillId="8" borderId="50" xfId="0" applyFont="1" applyFill="1" applyBorder="1" applyAlignment="1">
      <alignment horizontal="right" vertical="center" indent="1"/>
    </xf>
  </cellXfs>
  <cellStyles count="5">
    <cellStyle name="Hiperlink 2" xfId="3" xr:uid="{E07DBDD8-6FC6-4EF3-BD30-B567D25D12ED}"/>
    <cellStyle name="Normal" xfId="0" builtinId="0"/>
    <cellStyle name="Normal 2" xfId="2" xr:uid="{B6B7EFB4-F397-4C3B-8365-7867BAF61A61}"/>
    <cellStyle name="Normal 3" xfId="4" xr:uid="{E3E4E6CB-9531-43A5-AF4F-FD0BD28342EC}"/>
    <cellStyle name="Normal_Copie de Calculs Heures Jour Nuit en semaine et DimancheJF1" xfId="1" xr:uid="{CDB7BF93-2B18-46A0-814E-BD5317C80F7B}"/>
  </cellStyles>
  <dxfs count="2">
    <dxf>
      <fill>
        <patternFill>
          <bgColor theme="5" tint="0.3999450666829432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colors>
    <mruColors>
      <color rgb="FFF2F2F2"/>
      <color rgb="FFD4DAEC"/>
      <color rgb="FFCADAE2"/>
      <color rgb="FFB6C6D8"/>
      <color rgb="FFEBECF0"/>
      <color rgb="FFE1E6EB"/>
      <color rgb="FFEAEEF2"/>
      <color rgb="FFEAF2F3"/>
      <color rgb="FFF2F2F3"/>
      <color rgb="FFE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caltrab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</xdr:colOff>
      <xdr:row>40</xdr:row>
      <xdr:rowOff>19050</xdr:rowOff>
    </xdr:from>
    <xdr:to>
      <xdr:col>9</xdr:col>
      <xdr:colOff>0</xdr:colOff>
      <xdr:row>43</xdr:row>
      <xdr:rowOff>95250</xdr:rowOff>
    </xdr:to>
    <xdr:sp macro="" textlink="">
      <xdr:nvSpPr>
        <xdr:cNvPr id="2" name="Pentágono 1">
          <a:extLst>
            <a:ext uri="{FF2B5EF4-FFF2-40B4-BE49-F238E27FC236}">
              <a16:creationId xmlns:a16="http://schemas.microsoft.com/office/drawing/2014/main" id="{1AB1674C-1BF3-4FE9-B048-9CEC72463C90}"/>
            </a:ext>
          </a:extLst>
        </xdr:cNvPr>
        <xdr:cNvSpPr/>
      </xdr:nvSpPr>
      <xdr:spPr>
        <a:xfrm rot="5400000">
          <a:off x="5995988" y="7986712"/>
          <a:ext cx="762000" cy="1323975"/>
        </a:xfrm>
        <a:prstGeom prst="homePlate">
          <a:avLst>
            <a:gd name="adj" fmla="val 21582"/>
          </a:avLst>
        </a:prstGeom>
        <a:solidFill>
          <a:schemeClr val="accent1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rIns="0" rtlCol="0" anchor="t"/>
        <a:lstStyle/>
        <a:p>
          <a:endParaRPr lang="pt-BR"/>
        </a:p>
      </xdr:txBody>
    </xdr:sp>
    <xdr:clientData/>
  </xdr:twoCellAnchor>
  <xdr:twoCellAnchor editAs="oneCell">
    <xdr:from>
      <xdr:col>7</xdr:col>
      <xdr:colOff>19050</xdr:colOff>
      <xdr:row>40</xdr:row>
      <xdr:rowOff>66675</xdr:rowOff>
    </xdr:from>
    <xdr:to>
      <xdr:col>8</xdr:col>
      <xdr:colOff>638175</xdr:colOff>
      <xdr:row>42</xdr:row>
      <xdr:rowOff>104775</xdr:rowOff>
    </xdr:to>
    <xdr:pic>
      <xdr:nvPicPr>
        <xdr:cNvPr id="4" name="Imagem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D1A3BBB-97E2-4B28-A4EB-D184EBF706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724525" y="8315325"/>
          <a:ext cx="1285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85720</xdr:colOff>
      <xdr:row>59</xdr:row>
      <xdr:rowOff>28574</xdr:rowOff>
    </xdr:from>
    <xdr:to>
      <xdr:col>2</xdr:col>
      <xdr:colOff>603882</xdr:colOff>
      <xdr:row>63</xdr:row>
      <xdr:rowOff>15618</xdr:rowOff>
    </xdr:to>
    <xdr:sp macro="" textlink="">
      <xdr:nvSpPr>
        <xdr:cNvPr id="3" name="Chave Direita 2">
          <a:extLst>
            <a:ext uri="{FF2B5EF4-FFF2-40B4-BE49-F238E27FC236}">
              <a16:creationId xmlns:a16="http://schemas.microsoft.com/office/drawing/2014/main" id="{95CEA98E-D308-25B6-8CC4-3E07FCBB51BB}"/>
            </a:ext>
          </a:extLst>
        </xdr:cNvPr>
        <xdr:cNvSpPr/>
      </xdr:nvSpPr>
      <xdr:spPr>
        <a:xfrm>
          <a:off x="2495545" y="12620624"/>
          <a:ext cx="518162" cy="901444"/>
        </a:xfrm>
        <a:prstGeom prst="rightBrace">
          <a:avLst>
            <a:gd name="adj1" fmla="val 8333"/>
            <a:gd name="adj2" fmla="val 52381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FCEDE-7299-4AA7-AFFE-9E31828269BF}">
  <sheetPr codeName="Planilha1">
    <tabColor theme="5" tint="0.59999389629810485"/>
  </sheetPr>
  <dimension ref="A1:W85"/>
  <sheetViews>
    <sheetView showGridLines="0" tabSelected="1" workbookViewId="0">
      <pane ySplit="3" topLeftCell="A4" activePane="bottomLeft" state="frozen"/>
      <selection pane="bottomLeft" activeCell="H38" sqref="H38:J38"/>
    </sheetView>
  </sheetViews>
  <sheetFormatPr defaultColWidth="17.7109375" defaultRowHeight="10.5" x14ac:dyDescent="0.15"/>
  <cols>
    <col min="1" max="1" width="21.140625" style="28" customWidth="1"/>
    <col min="2" max="2" width="15" style="28" customWidth="1"/>
    <col min="3" max="6" width="9.140625" style="28" customWidth="1"/>
    <col min="7" max="7" width="12.85546875" style="28" customWidth="1"/>
    <col min="8" max="13" width="10" style="75" customWidth="1"/>
    <col min="14" max="15" width="10" style="76" customWidth="1"/>
    <col min="16" max="16" width="10.28515625" style="76" customWidth="1"/>
    <col min="17" max="17" width="4.7109375" style="28" customWidth="1"/>
    <col min="18" max="18" width="6.7109375" style="29" customWidth="1"/>
    <col min="19" max="22" width="9.42578125" style="29" customWidth="1"/>
    <col min="23" max="25" width="2.5703125" style="28" customWidth="1"/>
    <col min="26" max="31" width="10.7109375" style="28" customWidth="1"/>
    <col min="32" max="253" width="17.7109375" style="28"/>
    <col min="254" max="254" width="21.140625" style="28" customWidth="1"/>
    <col min="255" max="255" width="14" style="28" bestFit="1" customWidth="1"/>
    <col min="256" max="257" width="9.140625" style="28" customWidth="1"/>
    <col min="258" max="258" width="12.85546875" style="28" customWidth="1"/>
    <col min="259" max="266" width="10" style="28" customWidth="1"/>
    <col min="267" max="267" width="4.28515625" style="28" customWidth="1"/>
    <col min="268" max="268" width="14.7109375" style="28" customWidth="1"/>
    <col min="269" max="269" width="7.140625" style="28" bestFit="1" customWidth="1"/>
    <col min="270" max="270" width="8" style="28" customWidth="1"/>
    <col min="271" max="271" width="2.5703125" style="28" customWidth="1"/>
    <col min="272" max="272" width="10.28515625" style="28" customWidth="1"/>
    <col min="273" max="278" width="17.7109375" style="28"/>
    <col min="279" max="281" width="2.5703125" style="28" customWidth="1"/>
    <col min="282" max="509" width="17.7109375" style="28"/>
    <col min="510" max="510" width="21.140625" style="28" customWidth="1"/>
    <col min="511" max="511" width="14" style="28" bestFit="1" customWidth="1"/>
    <col min="512" max="513" width="9.140625" style="28" customWidth="1"/>
    <col min="514" max="514" width="12.85546875" style="28" customWidth="1"/>
    <col min="515" max="522" width="10" style="28" customWidth="1"/>
    <col min="523" max="523" width="4.28515625" style="28" customWidth="1"/>
    <col min="524" max="524" width="14.7109375" style="28" customWidth="1"/>
    <col min="525" max="525" width="7.140625" style="28" bestFit="1" customWidth="1"/>
    <col min="526" max="526" width="8" style="28" customWidth="1"/>
    <col min="527" max="527" width="2.5703125" style="28" customWidth="1"/>
    <col min="528" max="528" width="10.28515625" style="28" customWidth="1"/>
    <col min="529" max="534" width="17.7109375" style="28"/>
    <col min="535" max="537" width="2.5703125" style="28" customWidth="1"/>
    <col min="538" max="765" width="17.7109375" style="28"/>
    <col min="766" max="766" width="21.140625" style="28" customWidth="1"/>
    <col min="767" max="767" width="14" style="28" bestFit="1" customWidth="1"/>
    <col min="768" max="769" width="9.140625" style="28" customWidth="1"/>
    <col min="770" max="770" width="12.85546875" style="28" customWidth="1"/>
    <col min="771" max="778" width="10" style="28" customWidth="1"/>
    <col min="779" max="779" width="4.28515625" style="28" customWidth="1"/>
    <col min="780" max="780" width="14.7109375" style="28" customWidth="1"/>
    <col min="781" max="781" width="7.140625" style="28" bestFit="1" customWidth="1"/>
    <col min="782" max="782" width="8" style="28" customWidth="1"/>
    <col min="783" max="783" width="2.5703125" style="28" customWidth="1"/>
    <col min="784" max="784" width="10.28515625" style="28" customWidth="1"/>
    <col min="785" max="790" width="17.7109375" style="28"/>
    <col min="791" max="793" width="2.5703125" style="28" customWidth="1"/>
    <col min="794" max="1021" width="17.7109375" style="28"/>
    <col min="1022" max="1022" width="21.140625" style="28" customWidth="1"/>
    <col min="1023" max="1023" width="14" style="28" bestFit="1" customWidth="1"/>
    <col min="1024" max="1025" width="9.140625" style="28" customWidth="1"/>
    <col min="1026" max="1026" width="12.85546875" style="28" customWidth="1"/>
    <col min="1027" max="1034" width="10" style="28" customWidth="1"/>
    <col min="1035" max="1035" width="4.28515625" style="28" customWidth="1"/>
    <col min="1036" max="1036" width="14.7109375" style="28" customWidth="1"/>
    <col min="1037" max="1037" width="7.140625" style="28" bestFit="1" customWidth="1"/>
    <col min="1038" max="1038" width="8" style="28" customWidth="1"/>
    <col min="1039" max="1039" width="2.5703125" style="28" customWidth="1"/>
    <col min="1040" max="1040" width="10.28515625" style="28" customWidth="1"/>
    <col min="1041" max="1046" width="17.7109375" style="28"/>
    <col min="1047" max="1049" width="2.5703125" style="28" customWidth="1"/>
    <col min="1050" max="1277" width="17.7109375" style="28"/>
    <col min="1278" max="1278" width="21.140625" style="28" customWidth="1"/>
    <col min="1279" max="1279" width="14" style="28" bestFit="1" customWidth="1"/>
    <col min="1280" max="1281" width="9.140625" style="28" customWidth="1"/>
    <col min="1282" max="1282" width="12.85546875" style="28" customWidth="1"/>
    <col min="1283" max="1290" width="10" style="28" customWidth="1"/>
    <col min="1291" max="1291" width="4.28515625" style="28" customWidth="1"/>
    <col min="1292" max="1292" width="14.7109375" style="28" customWidth="1"/>
    <col min="1293" max="1293" width="7.140625" style="28" bestFit="1" customWidth="1"/>
    <col min="1294" max="1294" width="8" style="28" customWidth="1"/>
    <col min="1295" max="1295" width="2.5703125" style="28" customWidth="1"/>
    <col min="1296" max="1296" width="10.28515625" style="28" customWidth="1"/>
    <col min="1297" max="1302" width="17.7109375" style="28"/>
    <col min="1303" max="1305" width="2.5703125" style="28" customWidth="1"/>
    <col min="1306" max="1533" width="17.7109375" style="28"/>
    <col min="1534" max="1534" width="21.140625" style="28" customWidth="1"/>
    <col min="1535" max="1535" width="14" style="28" bestFit="1" customWidth="1"/>
    <col min="1536" max="1537" width="9.140625" style="28" customWidth="1"/>
    <col min="1538" max="1538" width="12.85546875" style="28" customWidth="1"/>
    <col min="1539" max="1546" width="10" style="28" customWidth="1"/>
    <col min="1547" max="1547" width="4.28515625" style="28" customWidth="1"/>
    <col min="1548" max="1548" width="14.7109375" style="28" customWidth="1"/>
    <col min="1549" max="1549" width="7.140625" style="28" bestFit="1" customWidth="1"/>
    <col min="1550" max="1550" width="8" style="28" customWidth="1"/>
    <col min="1551" max="1551" width="2.5703125" style="28" customWidth="1"/>
    <col min="1552" max="1552" width="10.28515625" style="28" customWidth="1"/>
    <col min="1553" max="1558" width="17.7109375" style="28"/>
    <col min="1559" max="1561" width="2.5703125" style="28" customWidth="1"/>
    <col min="1562" max="1789" width="17.7109375" style="28"/>
    <col min="1790" max="1790" width="21.140625" style="28" customWidth="1"/>
    <col min="1791" max="1791" width="14" style="28" bestFit="1" customWidth="1"/>
    <col min="1792" max="1793" width="9.140625" style="28" customWidth="1"/>
    <col min="1794" max="1794" width="12.85546875" style="28" customWidth="1"/>
    <col min="1795" max="1802" width="10" style="28" customWidth="1"/>
    <col min="1803" max="1803" width="4.28515625" style="28" customWidth="1"/>
    <col min="1804" max="1804" width="14.7109375" style="28" customWidth="1"/>
    <col min="1805" max="1805" width="7.140625" style="28" bestFit="1" customWidth="1"/>
    <col min="1806" max="1806" width="8" style="28" customWidth="1"/>
    <col min="1807" max="1807" width="2.5703125" style="28" customWidth="1"/>
    <col min="1808" max="1808" width="10.28515625" style="28" customWidth="1"/>
    <col min="1809" max="1814" width="17.7109375" style="28"/>
    <col min="1815" max="1817" width="2.5703125" style="28" customWidth="1"/>
    <col min="1818" max="2045" width="17.7109375" style="28"/>
    <col min="2046" max="2046" width="21.140625" style="28" customWidth="1"/>
    <col min="2047" max="2047" width="14" style="28" bestFit="1" customWidth="1"/>
    <col min="2048" max="2049" width="9.140625" style="28" customWidth="1"/>
    <col min="2050" max="2050" width="12.85546875" style="28" customWidth="1"/>
    <col min="2051" max="2058" width="10" style="28" customWidth="1"/>
    <col min="2059" max="2059" width="4.28515625" style="28" customWidth="1"/>
    <col min="2060" max="2060" width="14.7109375" style="28" customWidth="1"/>
    <col min="2061" max="2061" width="7.140625" style="28" bestFit="1" customWidth="1"/>
    <col min="2062" max="2062" width="8" style="28" customWidth="1"/>
    <col min="2063" max="2063" width="2.5703125" style="28" customWidth="1"/>
    <col min="2064" max="2064" width="10.28515625" style="28" customWidth="1"/>
    <col min="2065" max="2070" width="17.7109375" style="28"/>
    <col min="2071" max="2073" width="2.5703125" style="28" customWidth="1"/>
    <col min="2074" max="2301" width="17.7109375" style="28"/>
    <col min="2302" max="2302" width="21.140625" style="28" customWidth="1"/>
    <col min="2303" max="2303" width="14" style="28" bestFit="1" customWidth="1"/>
    <col min="2304" max="2305" width="9.140625" style="28" customWidth="1"/>
    <col min="2306" max="2306" width="12.85546875" style="28" customWidth="1"/>
    <col min="2307" max="2314" width="10" style="28" customWidth="1"/>
    <col min="2315" max="2315" width="4.28515625" style="28" customWidth="1"/>
    <col min="2316" max="2316" width="14.7109375" style="28" customWidth="1"/>
    <col min="2317" max="2317" width="7.140625" style="28" bestFit="1" customWidth="1"/>
    <col min="2318" max="2318" width="8" style="28" customWidth="1"/>
    <col min="2319" max="2319" width="2.5703125" style="28" customWidth="1"/>
    <col min="2320" max="2320" width="10.28515625" style="28" customWidth="1"/>
    <col min="2321" max="2326" width="17.7109375" style="28"/>
    <col min="2327" max="2329" width="2.5703125" style="28" customWidth="1"/>
    <col min="2330" max="2557" width="17.7109375" style="28"/>
    <col min="2558" max="2558" width="21.140625" style="28" customWidth="1"/>
    <col min="2559" max="2559" width="14" style="28" bestFit="1" customWidth="1"/>
    <col min="2560" max="2561" width="9.140625" style="28" customWidth="1"/>
    <col min="2562" max="2562" width="12.85546875" style="28" customWidth="1"/>
    <col min="2563" max="2570" width="10" style="28" customWidth="1"/>
    <col min="2571" max="2571" width="4.28515625" style="28" customWidth="1"/>
    <col min="2572" max="2572" width="14.7109375" style="28" customWidth="1"/>
    <col min="2573" max="2573" width="7.140625" style="28" bestFit="1" customWidth="1"/>
    <col min="2574" max="2574" width="8" style="28" customWidth="1"/>
    <col min="2575" max="2575" width="2.5703125" style="28" customWidth="1"/>
    <col min="2576" max="2576" width="10.28515625" style="28" customWidth="1"/>
    <col min="2577" max="2582" width="17.7109375" style="28"/>
    <col min="2583" max="2585" width="2.5703125" style="28" customWidth="1"/>
    <col min="2586" max="2813" width="17.7109375" style="28"/>
    <col min="2814" max="2814" width="21.140625" style="28" customWidth="1"/>
    <col min="2815" max="2815" width="14" style="28" bestFit="1" customWidth="1"/>
    <col min="2816" max="2817" width="9.140625" style="28" customWidth="1"/>
    <col min="2818" max="2818" width="12.85546875" style="28" customWidth="1"/>
    <col min="2819" max="2826" width="10" style="28" customWidth="1"/>
    <col min="2827" max="2827" width="4.28515625" style="28" customWidth="1"/>
    <col min="2828" max="2828" width="14.7109375" style="28" customWidth="1"/>
    <col min="2829" max="2829" width="7.140625" style="28" bestFit="1" customWidth="1"/>
    <col min="2830" max="2830" width="8" style="28" customWidth="1"/>
    <col min="2831" max="2831" width="2.5703125" style="28" customWidth="1"/>
    <col min="2832" max="2832" width="10.28515625" style="28" customWidth="1"/>
    <col min="2833" max="2838" width="17.7109375" style="28"/>
    <col min="2839" max="2841" width="2.5703125" style="28" customWidth="1"/>
    <col min="2842" max="3069" width="17.7109375" style="28"/>
    <col min="3070" max="3070" width="21.140625" style="28" customWidth="1"/>
    <col min="3071" max="3071" width="14" style="28" bestFit="1" customWidth="1"/>
    <col min="3072" max="3073" width="9.140625" style="28" customWidth="1"/>
    <col min="3074" max="3074" width="12.85546875" style="28" customWidth="1"/>
    <col min="3075" max="3082" width="10" style="28" customWidth="1"/>
    <col min="3083" max="3083" width="4.28515625" style="28" customWidth="1"/>
    <col min="3084" max="3084" width="14.7109375" style="28" customWidth="1"/>
    <col min="3085" max="3085" width="7.140625" style="28" bestFit="1" customWidth="1"/>
    <col min="3086" max="3086" width="8" style="28" customWidth="1"/>
    <col min="3087" max="3087" width="2.5703125" style="28" customWidth="1"/>
    <col min="3088" max="3088" width="10.28515625" style="28" customWidth="1"/>
    <col min="3089" max="3094" width="17.7109375" style="28"/>
    <col min="3095" max="3097" width="2.5703125" style="28" customWidth="1"/>
    <col min="3098" max="3325" width="17.7109375" style="28"/>
    <col min="3326" max="3326" width="21.140625" style="28" customWidth="1"/>
    <col min="3327" max="3327" width="14" style="28" bestFit="1" customWidth="1"/>
    <col min="3328" max="3329" width="9.140625" style="28" customWidth="1"/>
    <col min="3330" max="3330" width="12.85546875" style="28" customWidth="1"/>
    <col min="3331" max="3338" width="10" style="28" customWidth="1"/>
    <col min="3339" max="3339" width="4.28515625" style="28" customWidth="1"/>
    <col min="3340" max="3340" width="14.7109375" style="28" customWidth="1"/>
    <col min="3341" max="3341" width="7.140625" style="28" bestFit="1" customWidth="1"/>
    <col min="3342" max="3342" width="8" style="28" customWidth="1"/>
    <col min="3343" max="3343" width="2.5703125" style="28" customWidth="1"/>
    <col min="3344" max="3344" width="10.28515625" style="28" customWidth="1"/>
    <col min="3345" max="3350" width="17.7109375" style="28"/>
    <col min="3351" max="3353" width="2.5703125" style="28" customWidth="1"/>
    <col min="3354" max="3581" width="17.7109375" style="28"/>
    <col min="3582" max="3582" width="21.140625" style="28" customWidth="1"/>
    <col min="3583" max="3583" width="14" style="28" bestFit="1" customWidth="1"/>
    <col min="3584" max="3585" width="9.140625" style="28" customWidth="1"/>
    <col min="3586" max="3586" width="12.85546875" style="28" customWidth="1"/>
    <col min="3587" max="3594" width="10" style="28" customWidth="1"/>
    <col min="3595" max="3595" width="4.28515625" style="28" customWidth="1"/>
    <col min="3596" max="3596" width="14.7109375" style="28" customWidth="1"/>
    <col min="3597" max="3597" width="7.140625" style="28" bestFit="1" customWidth="1"/>
    <col min="3598" max="3598" width="8" style="28" customWidth="1"/>
    <col min="3599" max="3599" width="2.5703125" style="28" customWidth="1"/>
    <col min="3600" max="3600" width="10.28515625" style="28" customWidth="1"/>
    <col min="3601" max="3606" width="17.7109375" style="28"/>
    <col min="3607" max="3609" width="2.5703125" style="28" customWidth="1"/>
    <col min="3610" max="3837" width="17.7109375" style="28"/>
    <col min="3838" max="3838" width="21.140625" style="28" customWidth="1"/>
    <col min="3839" max="3839" width="14" style="28" bestFit="1" customWidth="1"/>
    <col min="3840" max="3841" width="9.140625" style="28" customWidth="1"/>
    <col min="3842" max="3842" width="12.85546875" style="28" customWidth="1"/>
    <col min="3843" max="3850" width="10" style="28" customWidth="1"/>
    <col min="3851" max="3851" width="4.28515625" style="28" customWidth="1"/>
    <col min="3852" max="3852" width="14.7109375" style="28" customWidth="1"/>
    <col min="3853" max="3853" width="7.140625" style="28" bestFit="1" customWidth="1"/>
    <col min="3854" max="3854" width="8" style="28" customWidth="1"/>
    <col min="3855" max="3855" width="2.5703125" style="28" customWidth="1"/>
    <col min="3856" max="3856" width="10.28515625" style="28" customWidth="1"/>
    <col min="3857" max="3862" width="17.7109375" style="28"/>
    <col min="3863" max="3865" width="2.5703125" style="28" customWidth="1"/>
    <col min="3866" max="4093" width="17.7109375" style="28"/>
    <col min="4094" max="4094" width="21.140625" style="28" customWidth="1"/>
    <col min="4095" max="4095" width="14" style="28" bestFit="1" customWidth="1"/>
    <col min="4096" max="4097" width="9.140625" style="28" customWidth="1"/>
    <col min="4098" max="4098" width="12.85546875" style="28" customWidth="1"/>
    <col min="4099" max="4106" width="10" style="28" customWidth="1"/>
    <col min="4107" max="4107" width="4.28515625" style="28" customWidth="1"/>
    <col min="4108" max="4108" width="14.7109375" style="28" customWidth="1"/>
    <col min="4109" max="4109" width="7.140625" style="28" bestFit="1" customWidth="1"/>
    <col min="4110" max="4110" width="8" style="28" customWidth="1"/>
    <col min="4111" max="4111" width="2.5703125" style="28" customWidth="1"/>
    <col min="4112" max="4112" width="10.28515625" style="28" customWidth="1"/>
    <col min="4113" max="4118" width="17.7109375" style="28"/>
    <col min="4119" max="4121" width="2.5703125" style="28" customWidth="1"/>
    <col min="4122" max="4349" width="17.7109375" style="28"/>
    <col min="4350" max="4350" width="21.140625" style="28" customWidth="1"/>
    <col min="4351" max="4351" width="14" style="28" bestFit="1" customWidth="1"/>
    <col min="4352" max="4353" width="9.140625" style="28" customWidth="1"/>
    <col min="4354" max="4354" width="12.85546875" style="28" customWidth="1"/>
    <col min="4355" max="4362" width="10" style="28" customWidth="1"/>
    <col min="4363" max="4363" width="4.28515625" style="28" customWidth="1"/>
    <col min="4364" max="4364" width="14.7109375" style="28" customWidth="1"/>
    <col min="4365" max="4365" width="7.140625" style="28" bestFit="1" customWidth="1"/>
    <col min="4366" max="4366" width="8" style="28" customWidth="1"/>
    <col min="4367" max="4367" width="2.5703125" style="28" customWidth="1"/>
    <col min="4368" max="4368" width="10.28515625" style="28" customWidth="1"/>
    <col min="4369" max="4374" width="17.7109375" style="28"/>
    <col min="4375" max="4377" width="2.5703125" style="28" customWidth="1"/>
    <col min="4378" max="4605" width="17.7109375" style="28"/>
    <col min="4606" max="4606" width="21.140625" style="28" customWidth="1"/>
    <col min="4607" max="4607" width="14" style="28" bestFit="1" customWidth="1"/>
    <col min="4608" max="4609" width="9.140625" style="28" customWidth="1"/>
    <col min="4610" max="4610" width="12.85546875" style="28" customWidth="1"/>
    <col min="4611" max="4618" width="10" style="28" customWidth="1"/>
    <col min="4619" max="4619" width="4.28515625" style="28" customWidth="1"/>
    <col min="4620" max="4620" width="14.7109375" style="28" customWidth="1"/>
    <col min="4621" max="4621" width="7.140625" style="28" bestFit="1" customWidth="1"/>
    <col min="4622" max="4622" width="8" style="28" customWidth="1"/>
    <col min="4623" max="4623" width="2.5703125" style="28" customWidth="1"/>
    <col min="4624" max="4624" width="10.28515625" style="28" customWidth="1"/>
    <col min="4625" max="4630" width="17.7109375" style="28"/>
    <col min="4631" max="4633" width="2.5703125" style="28" customWidth="1"/>
    <col min="4634" max="4861" width="17.7109375" style="28"/>
    <col min="4862" max="4862" width="21.140625" style="28" customWidth="1"/>
    <col min="4863" max="4863" width="14" style="28" bestFit="1" customWidth="1"/>
    <col min="4864" max="4865" width="9.140625" style="28" customWidth="1"/>
    <col min="4866" max="4866" width="12.85546875" style="28" customWidth="1"/>
    <col min="4867" max="4874" width="10" style="28" customWidth="1"/>
    <col min="4875" max="4875" width="4.28515625" style="28" customWidth="1"/>
    <col min="4876" max="4876" width="14.7109375" style="28" customWidth="1"/>
    <col min="4877" max="4877" width="7.140625" style="28" bestFit="1" customWidth="1"/>
    <col min="4878" max="4878" width="8" style="28" customWidth="1"/>
    <col min="4879" max="4879" width="2.5703125" style="28" customWidth="1"/>
    <col min="4880" max="4880" width="10.28515625" style="28" customWidth="1"/>
    <col min="4881" max="4886" width="17.7109375" style="28"/>
    <col min="4887" max="4889" width="2.5703125" style="28" customWidth="1"/>
    <col min="4890" max="5117" width="17.7109375" style="28"/>
    <col min="5118" max="5118" width="21.140625" style="28" customWidth="1"/>
    <col min="5119" max="5119" width="14" style="28" bestFit="1" customWidth="1"/>
    <col min="5120" max="5121" width="9.140625" style="28" customWidth="1"/>
    <col min="5122" max="5122" width="12.85546875" style="28" customWidth="1"/>
    <col min="5123" max="5130" width="10" style="28" customWidth="1"/>
    <col min="5131" max="5131" width="4.28515625" style="28" customWidth="1"/>
    <col min="5132" max="5132" width="14.7109375" style="28" customWidth="1"/>
    <col min="5133" max="5133" width="7.140625" style="28" bestFit="1" customWidth="1"/>
    <col min="5134" max="5134" width="8" style="28" customWidth="1"/>
    <col min="5135" max="5135" width="2.5703125" style="28" customWidth="1"/>
    <col min="5136" max="5136" width="10.28515625" style="28" customWidth="1"/>
    <col min="5137" max="5142" width="17.7109375" style="28"/>
    <col min="5143" max="5145" width="2.5703125" style="28" customWidth="1"/>
    <col min="5146" max="5373" width="17.7109375" style="28"/>
    <col min="5374" max="5374" width="21.140625" style="28" customWidth="1"/>
    <col min="5375" max="5375" width="14" style="28" bestFit="1" customWidth="1"/>
    <col min="5376" max="5377" width="9.140625" style="28" customWidth="1"/>
    <col min="5378" max="5378" width="12.85546875" style="28" customWidth="1"/>
    <col min="5379" max="5386" width="10" style="28" customWidth="1"/>
    <col min="5387" max="5387" width="4.28515625" style="28" customWidth="1"/>
    <col min="5388" max="5388" width="14.7109375" style="28" customWidth="1"/>
    <col min="5389" max="5389" width="7.140625" style="28" bestFit="1" customWidth="1"/>
    <col min="5390" max="5390" width="8" style="28" customWidth="1"/>
    <col min="5391" max="5391" width="2.5703125" style="28" customWidth="1"/>
    <col min="5392" max="5392" width="10.28515625" style="28" customWidth="1"/>
    <col min="5393" max="5398" width="17.7109375" style="28"/>
    <col min="5399" max="5401" width="2.5703125" style="28" customWidth="1"/>
    <col min="5402" max="5629" width="17.7109375" style="28"/>
    <col min="5630" max="5630" width="21.140625" style="28" customWidth="1"/>
    <col min="5631" max="5631" width="14" style="28" bestFit="1" customWidth="1"/>
    <col min="5632" max="5633" width="9.140625" style="28" customWidth="1"/>
    <col min="5634" max="5634" width="12.85546875" style="28" customWidth="1"/>
    <col min="5635" max="5642" width="10" style="28" customWidth="1"/>
    <col min="5643" max="5643" width="4.28515625" style="28" customWidth="1"/>
    <col min="5644" max="5644" width="14.7109375" style="28" customWidth="1"/>
    <col min="5645" max="5645" width="7.140625" style="28" bestFit="1" customWidth="1"/>
    <col min="5646" max="5646" width="8" style="28" customWidth="1"/>
    <col min="5647" max="5647" width="2.5703125" style="28" customWidth="1"/>
    <col min="5648" max="5648" width="10.28515625" style="28" customWidth="1"/>
    <col min="5649" max="5654" width="17.7109375" style="28"/>
    <col min="5655" max="5657" width="2.5703125" style="28" customWidth="1"/>
    <col min="5658" max="5885" width="17.7109375" style="28"/>
    <col min="5886" max="5886" width="21.140625" style="28" customWidth="1"/>
    <col min="5887" max="5887" width="14" style="28" bestFit="1" customWidth="1"/>
    <col min="5888" max="5889" width="9.140625" style="28" customWidth="1"/>
    <col min="5890" max="5890" width="12.85546875" style="28" customWidth="1"/>
    <col min="5891" max="5898" width="10" style="28" customWidth="1"/>
    <col min="5899" max="5899" width="4.28515625" style="28" customWidth="1"/>
    <col min="5900" max="5900" width="14.7109375" style="28" customWidth="1"/>
    <col min="5901" max="5901" width="7.140625" style="28" bestFit="1" customWidth="1"/>
    <col min="5902" max="5902" width="8" style="28" customWidth="1"/>
    <col min="5903" max="5903" width="2.5703125" style="28" customWidth="1"/>
    <col min="5904" max="5904" width="10.28515625" style="28" customWidth="1"/>
    <col min="5905" max="5910" width="17.7109375" style="28"/>
    <col min="5911" max="5913" width="2.5703125" style="28" customWidth="1"/>
    <col min="5914" max="6141" width="17.7109375" style="28"/>
    <col min="6142" max="6142" width="21.140625" style="28" customWidth="1"/>
    <col min="6143" max="6143" width="14" style="28" bestFit="1" customWidth="1"/>
    <col min="6144" max="6145" width="9.140625" style="28" customWidth="1"/>
    <col min="6146" max="6146" width="12.85546875" style="28" customWidth="1"/>
    <col min="6147" max="6154" width="10" style="28" customWidth="1"/>
    <col min="6155" max="6155" width="4.28515625" style="28" customWidth="1"/>
    <col min="6156" max="6156" width="14.7109375" style="28" customWidth="1"/>
    <col min="6157" max="6157" width="7.140625" style="28" bestFit="1" customWidth="1"/>
    <col min="6158" max="6158" width="8" style="28" customWidth="1"/>
    <col min="6159" max="6159" width="2.5703125" style="28" customWidth="1"/>
    <col min="6160" max="6160" width="10.28515625" style="28" customWidth="1"/>
    <col min="6161" max="6166" width="17.7109375" style="28"/>
    <col min="6167" max="6169" width="2.5703125" style="28" customWidth="1"/>
    <col min="6170" max="6397" width="17.7109375" style="28"/>
    <col min="6398" max="6398" width="21.140625" style="28" customWidth="1"/>
    <col min="6399" max="6399" width="14" style="28" bestFit="1" customWidth="1"/>
    <col min="6400" max="6401" width="9.140625" style="28" customWidth="1"/>
    <col min="6402" max="6402" width="12.85546875" style="28" customWidth="1"/>
    <col min="6403" max="6410" width="10" style="28" customWidth="1"/>
    <col min="6411" max="6411" width="4.28515625" style="28" customWidth="1"/>
    <col min="6412" max="6412" width="14.7109375" style="28" customWidth="1"/>
    <col min="6413" max="6413" width="7.140625" style="28" bestFit="1" customWidth="1"/>
    <col min="6414" max="6414" width="8" style="28" customWidth="1"/>
    <col min="6415" max="6415" width="2.5703125" style="28" customWidth="1"/>
    <col min="6416" max="6416" width="10.28515625" style="28" customWidth="1"/>
    <col min="6417" max="6422" width="17.7109375" style="28"/>
    <col min="6423" max="6425" width="2.5703125" style="28" customWidth="1"/>
    <col min="6426" max="6653" width="17.7109375" style="28"/>
    <col min="6654" max="6654" width="21.140625" style="28" customWidth="1"/>
    <col min="6655" max="6655" width="14" style="28" bestFit="1" customWidth="1"/>
    <col min="6656" max="6657" width="9.140625" style="28" customWidth="1"/>
    <col min="6658" max="6658" width="12.85546875" style="28" customWidth="1"/>
    <col min="6659" max="6666" width="10" style="28" customWidth="1"/>
    <col min="6667" max="6667" width="4.28515625" style="28" customWidth="1"/>
    <col min="6668" max="6668" width="14.7109375" style="28" customWidth="1"/>
    <col min="6669" max="6669" width="7.140625" style="28" bestFit="1" customWidth="1"/>
    <col min="6670" max="6670" width="8" style="28" customWidth="1"/>
    <col min="6671" max="6671" width="2.5703125" style="28" customWidth="1"/>
    <col min="6672" max="6672" width="10.28515625" style="28" customWidth="1"/>
    <col min="6673" max="6678" width="17.7109375" style="28"/>
    <col min="6679" max="6681" width="2.5703125" style="28" customWidth="1"/>
    <col min="6682" max="6909" width="17.7109375" style="28"/>
    <col min="6910" max="6910" width="21.140625" style="28" customWidth="1"/>
    <col min="6911" max="6911" width="14" style="28" bestFit="1" customWidth="1"/>
    <col min="6912" max="6913" width="9.140625" style="28" customWidth="1"/>
    <col min="6914" max="6914" width="12.85546875" style="28" customWidth="1"/>
    <col min="6915" max="6922" width="10" style="28" customWidth="1"/>
    <col min="6923" max="6923" width="4.28515625" style="28" customWidth="1"/>
    <col min="6924" max="6924" width="14.7109375" style="28" customWidth="1"/>
    <col min="6925" max="6925" width="7.140625" style="28" bestFit="1" customWidth="1"/>
    <col min="6926" max="6926" width="8" style="28" customWidth="1"/>
    <col min="6927" max="6927" width="2.5703125" style="28" customWidth="1"/>
    <col min="6928" max="6928" width="10.28515625" style="28" customWidth="1"/>
    <col min="6929" max="6934" width="17.7109375" style="28"/>
    <col min="6935" max="6937" width="2.5703125" style="28" customWidth="1"/>
    <col min="6938" max="7165" width="17.7109375" style="28"/>
    <col min="7166" max="7166" width="21.140625" style="28" customWidth="1"/>
    <col min="7167" max="7167" width="14" style="28" bestFit="1" customWidth="1"/>
    <col min="7168" max="7169" width="9.140625" style="28" customWidth="1"/>
    <col min="7170" max="7170" width="12.85546875" style="28" customWidth="1"/>
    <col min="7171" max="7178" width="10" style="28" customWidth="1"/>
    <col min="7179" max="7179" width="4.28515625" style="28" customWidth="1"/>
    <col min="7180" max="7180" width="14.7109375" style="28" customWidth="1"/>
    <col min="7181" max="7181" width="7.140625" style="28" bestFit="1" customWidth="1"/>
    <col min="7182" max="7182" width="8" style="28" customWidth="1"/>
    <col min="7183" max="7183" width="2.5703125" style="28" customWidth="1"/>
    <col min="7184" max="7184" width="10.28515625" style="28" customWidth="1"/>
    <col min="7185" max="7190" width="17.7109375" style="28"/>
    <col min="7191" max="7193" width="2.5703125" style="28" customWidth="1"/>
    <col min="7194" max="7421" width="17.7109375" style="28"/>
    <col min="7422" max="7422" width="21.140625" style="28" customWidth="1"/>
    <col min="7423" max="7423" width="14" style="28" bestFit="1" customWidth="1"/>
    <col min="7424" max="7425" width="9.140625" style="28" customWidth="1"/>
    <col min="7426" max="7426" width="12.85546875" style="28" customWidth="1"/>
    <col min="7427" max="7434" width="10" style="28" customWidth="1"/>
    <col min="7435" max="7435" width="4.28515625" style="28" customWidth="1"/>
    <col min="7436" max="7436" width="14.7109375" style="28" customWidth="1"/>
    <col min="7437" max="7437" width="7.140625" style="28" bestFit="1" customWidth="1"/>
    <col min="7438" max="7438" width="8" style="28" customWidth="1"/>
    <col min="7439" max="7439" width="2.5703125" style="28" customWidth="1"/>
    <col min="7440" max="7440" width="10.28515625" style="28" customWidth="1"/>
    <col min="7441" max="7446" width="17.7109375" style="28"/>
    <col min="7447" max="7449" width="2.5703125" style="28" customWidth="1"/>
    <col min="7450" max="7677" width="17.7109375" style="28"/>
    <col min="7678" max="7678" width="21.140625" style="28" customWidth="1"/>
    <col min="7679" max="7679" width="14" style="28" bestFit="1" customWidth="1"/>
    <col min="7680" max="7681" width="9.140625" style="28" customWidth="1"/>
    <col min="7682" max="7682" width="12.85546875" style="28" customWidth="1"/>
    <col min="7683" max="7690" width="10" style="28" customWidth="1"/>
    <col min="7691" max="7691" width="4.28515625" style="28" customWidth="1"/>
    <col min="7692" max="7692" width="14.7109375" style="28" customWidth="1"/>
    <col min="7693" max="7693" width="7.140625" style="28" bestFit="1" customWidth="1"/>
    <col min="7694" max="7694" width="8" style="28" customWidth="1"/>
    <col min="7695" max="7695" width="2.5703125" style="28" customWidth="1"/>
    <col min="7696" max="7696" width="10.28515625" style="28" customWidth="1"/>
    <col min="7697" max="7702" width="17.7109375" style="28"/>
    <col min="7703" max="7705" width="2.5703125" style="28" customWidth="1"/>
    <col min="7706" max="7933" width="17.7109375" style="28"/>
    <col min="7934" max="7934" width="21.140625" style="28" customWidth="1"/>
    <col min="7935" max="7935" width="14" style="28" bestFit="1" customWidth="1"/>
    <col min="7936" max="7937" width="9.140625" style="28" customWidth="1"/>
    <col min="7938" max="7938" width="12.85546875" style="28" customWidth="1"/>
    <col min="7939" max="7946" width="10" style="28" customWidth="1"/>
    <col min="7947" max="7947" width="4.28515625" style="28" customWidth="1"/>
    <col min="7948" max="7948" width="14.7109375" style="28" customWidth="1"/>
    <col min="7949" max="7949" width="7.140625" style="28" bestFit="1" customWidth="1"/>
    <col min="7950" max="7950" width="8" style="28" customWidth="1"/>
    <col min="7951" max="7951" width="2.5703125" style="28" customWidth="1"/>
    <col min="7952" max="7952" width="10.28515625" style="28" customWidth="1"/>
    <col min="7953" max="7958" width="17.7109375" style="28"/>
    <col min="7959" max="7961" width="2.5703125" style="28" customWidth="1"/>
    <col min="7962" max="8189" width="17.7109375" style="28"/>
    <col min="8190" max="8190" width="21.140625" style="28" customWidth="1"/>
    <col min="8191" max="8191" width="14" style="28" bestFit="1" customWidth="1"/>
    <col min="8192" max="8193" width="9.140625" style="28" customWidth="1"/>
    <col min="8194" max="8194" width="12.85546875" style="28" customWidth="1"/>
    <col min="8195" max="8202" width="10" style="28" customWidth="1"/>
    <col min="8203" max="8203" width="4.28515625" style="28" customWidth="1"/>
    <col min="8204" max="8204" width="14.7109375" style="28" customWidth="1"/>
    <col min="8205" max="8205" width="7.140625" style="28" bestFit="1" customWidth="1"/>
    <col min="8206" max="8206" width="8" style="28" customWidth="1"/>
    <col min="8207" max="8207" width="2.5703125" style="28" customWidth="1"/>
    <col min="8208" max="8208" width="10.28515625" style="28" customWidth="1"/>
    <col min="8209" max="8214" width="17.7109375" style="28"/>
    <col min="8215" max="8217" width="2.5703125" style="28" customWidth="1"/>
    <col min="8218" max="8445" width="17.7109375" style="28"/>
    <col min="8446" max="8446" width="21.140625" style="28" customWidth="1"/>
    <col min="8447" max="8447" width="14" style="28" bestFit="1" customWidth="1"/>
    <col min="8448" max="8449" width="9.140625" style="28" customWidth="1"/>
    <col min="8450" max="8450" width="12.85546875" style="28" customWidth="1"/>
    <col min="8451" max="8458" width="10" style="28" customWidth="1"/>
    <col min="8459" max="8459" width="4.28515625" style="28" customWidth="1"/>
    <col min="8460" max="8460" width="14.7109375" style="28" customWidth="1"/>
    <col min="8461" max="8461" width="7.140625" style="28" bestFit="1" customWidth="1"/>
    <col min="8462" max="8462" width="8" style="28" customWidth="1"/>
    <col min="8463" max="8463" width="2.5703125" style="28" customWidth="1"/>
    <col min="8464" max="8464" width="10.28515625" style="28" customWidth="1"/>
    <col min="8465" max="8470" width="17.7109375" style="28"/>
    <col min="8471" max="8473" width="2.5703125" style="28" customWidth="1"/>
    <col min="8474" max="8701" width="17.7109375" style="28"/>
    <col min="8702" max="8702" width="21.140625" style="28" customWidth="1"/>
    <col min="8703" max="8703" width="14" style="28" bestFit="1" customWidth="1"/>
    <col min="8704" max="8705" width="9.140625" style="28" customWidth="1"/>
    <col min="8706" max="8706" width="12.85546875" style="28" customWidth="1"/>
    <col min="8707" max="8714" width="10" style="28" customWidth="1"/>
    <col min="8715" max="8715" width="4.28515625" style="28" customWidth="1"/>
    <col min="8716" max="8716" width="14.7109375" style="28" customWidth="1"/>
    <col min="8717" max="8717" width="7.140625" style="28" bestFit="1" customWidth="1"/>
    <col min="8718" max="8718" width="8" style="28" customWidth="1"/>
    <col min="8719" max="8719" width="2.5703125" style="28" customWidth="1"/>
    <col min="8720" max="8720" width="10.28515625" style="28" customWidth="1"/>
    <col min="8721" max="8726" width="17.7109375" style="28"/>
    <col min="8727" max="8729" width="2.5703125" style="28" customWidth="1"/>
    <col min="8730" max="8957" width="17.7109375" style="28"/>
    <col min="8958" max="8958" width="21.140625" style="28" customWidth="1"/>
    <col min="8959" max="8959" width="14" style="28" bestFit="1" customWidth="1"/>
    <col min="8960" max="8961" width="9.140625" style="28" customWidth="1"/>
    <col min="8962" max="8962" width="12.85546875" style="28" customWidth="1"/>
    <col min="8963" max="8970" width="10" style="28" customWidth="1"/>
    <col min="8971" max="8971" width="4.28515625" style="28" customWidth="1"/>
    <col min="8972" max="8972" width="14.7109375" style="28" customWidth="1"/>
    <col min="8973" max="8973" width="7.140625" style="28" bestFit="1" customWidth="1"/>
    <col min="8974" max="8974" width="8" style="28" customWidth="1"/>
    <col min="8975" max="8975" width="2.5703125" style="28" customWidth="1"/>
    <col min="8976" max="8976" width="10.28515625" style="28" customWidth="1"/>
    <col min="8977" max="8982" width="17.7109375" style="28"/>
    <col min="8983" max="8985" width="2.5703125" style="28" customWidth="1"/>
    <col min="8986" max="9213" width="17.7109375" style="28"/>
    <col min="9214" max="9214" width="21.140625" style="28" customWidth="1"/>
    <col min="9215" max="9215" width="14" style="28" bestFit="1" customWidth="1"/>
    <col min="9216" max="9217" width="9.140625" style="28" customWidth="1"/>
    <col min="9218" max="9218" width="12.85546875" style="28" customWidth="1"/>
    <col min="9219" max="9226" width="10" style="28" customWidth="1"/>
    <col min="9227" max="9227" width="4.28515625" style="28" customWidth="1"/>
    <col min="9228" max="9228" width="14.7109375" style="28" customWidth="1"/>
    <col min="9229" max="9229" width="7.140625" style="28" bestFit="1" customWidth="1"/>
    <col min="9230" max="9230" width="8" style="28" customWidth="1"/>
    <col min="9231" max="9231" width="2.5703125" style="28" customWidth="1"/>
    <col min="9232" max="9232" width="10.28515625" style="28" customWidth="1"/>
    <col min="9233" max="9238" width="17.7109375" style="28"/>
    <col min="9239" max="9241" width="2.5703125" style="28" customWidth="1"/>
    <col min="9242" max="9469" width="17.7109375" style="28"/>
    <col min="9470" max="9470" width="21.140625" style="28" customWidth="1"/>
    <col min="9471" max="9471" width="14" style="28" bestFit="1" customWidth="1"/>
    <col min="9472" max="9473" width="9.140625" style="28" customWidth="1"/>
    <col min="9474" max="9474" width="12.85546875" style="28" customWidth="1"/>
    <col min="9475" max="9482" width="10" style="28" customWidth="1"/>
    <col min="9483" max="9483" width="4.28515625" style="28" customWidth="1"/>
    <col min="9484" max="9484" width="14.7109375" style="28" customWidth="1"/>
    <col min="9485" max="9485" width="7.140625" style="28" bestFit="1" customWidth="1"/>
    <col min="9486" max="9486" width="8" style="28" customWidth="1"/>
    <col min="9487" max="9487" width="2.5703125" style="28" customWidth="1"/>
    <col min="9488" max="9488" width="10.28515625" style="28" customWidth="1"/>
    <col min="9489" max="9494" width="17.7109375" style="28"/>
    <col min="9495" max="9497" width="2.5703125" style="28" customWidth="1"/>
    <col min="9498" max="9725" width="17.7109375" style="28"/>
    <col min="9726" max="9726" width="21.140625" style="28" customWidth="1"/>
    <col min="9727" max="9727" width="14" style="28" bestFit="1" customWidth="1"/>
    <col min="9728" max="9729" width="9.140625" style="28" customWidth="1"/>
    <col min="9730" max="9730" width="12.85546875" style="28" customWidth="1"/>
    <col min="9731" max="9738" width="10" style="28" customWidth="1"/>
    <col min="9739" max="9739" width="4.28515625" style="28" customWidth="1"/>
    <col min="9740" max="9740" width="14.7109375" style="28" customWidth="1"/>
    <col min="9741" max="9741" width="7.140625" style="28" bestFit="1" customWidth="1"/>
    <col min="9742" max="9742" width="8" style="28" customWidth="1"/>
    <col min="9743" max="9743" width="2.5703125" style="28" customWidth="1"/>
    <col min="9744" max="9744" width="10.28515625" style="28" customWidth="1"/>
    <col min="9745" max="9750" width="17.7109375" style="28"/>
    <col min="9751" max="9753" width="2.5703125" style="28" customWidth="1"/>
    <col min="9754" max="9981" width="17.7109375" style="28"/>
    <col min="9982" max="9982" width="21.140625" style="28" customWidth="1"/>
    <col min="9983" max="9983" width="14" style="28" bestFit="1" customWidth="1"/>
    <col min="9984" max="9985" width="9.140625" style="28" customWidth="1"/>
    <col min="9986" max="9986" width="12.85546875" style="28" customWidth="1"/>
    <col min="9987" max="9994" width="10" style="28" customWidth="1"/>
    <col min="9995" max="9995" width="4.28515625" style="28" customWidth="1"/>
    <col min="9996" max="9996" width="14.7109375" style="28" customWidth="1"/>
    <col min="9997" max="9997" width="7.140625" style="28" bestFit="1" customWidth="1"/>
    <col min="9998" max="9998" width="8" style="28" customWidth="1"/>
    <col min="9999" max="9999" width="2.5703125" style="28" customWidth="1"/>
    <col min="10000" max="10000" width="10.28515625" style="28" customWidth="1"/>
    <col min="10001" max="10006" width="17.7109375" style="28"/>
    <col min="10007" max="10009" width="2.5703125" style="28" customWidth="1"/>
    <col min="10010" max="10237" width="17.7109375" style="28"/>
    <col min="10238" max="10238" width="21.140625" style="28" customWidth="1"/>
    <col min="10239" max="10239" width="14" style="28" bestFit="1" customWidth="1"/>
    <col min="10240" max="10241" width="9.140625" style="28" customWidth="1"/>
    <col min="10242" max="10242" width="12.85546875" style="28" customWidth="1"/>
    <col min="10243" max="10250" width="10" style="28" customWidth="1"/>
    <col min="10251" max="10251" width="4.28515625" style="28" customWidth="1"/>
    <col min="10252" max="10252" width="14.7109375" style="28" customWidth="1"/>
    <col min="10253" max="10253" width="7.140625" style="28" bestFit="1" customWidth="1"/>
    <col min="10254" max="10254" width="8" style="28" customWidth="1"/>
    <col min="10255" max="10255" width="2.5703125" style="28" customWidth="1"/>
    <col min="10256" max="10256" width="10.28515625" style="28" customWidth="1"/>
    <col min="10257" max="10262" width="17.7109375" style="28"/>
    <col min="10263" max="10265" width="2.5703125" style="28" customWidth="1"/>
    <col min="10266" max="10493" width="17.7109375" style="28"/>
    <col min="10494" max="10494" width="21.140625" style="28" customWidth="1"/>
    <col min="10495" max="10495" width="14" style="28" bestFit="1" customWidth="1"/>
    <col min="10496" max="10497" width="9.140625" style="28" customWidth="1"/>
    <col min="10498" max="10498" width="12.85546875" style="28" customWidth="1"/>
    <col min="10499" max="10506" width="10" style="28" customWidth="1"/>
    <col min="10507" max="10507" width="4.28515625" style="28" customWidth="1"/>
    <col min="10508" max="10508" width="14.7109375" style="28" customWidth="1"/>
    <col min="10509" max="10509" width="7.140625" style="28" bestFit="1" customWidth="1"/>
    <col min="10510" max="10510" width="8" style="28" customWidth="1"/>
    <col min="10511" max="10511" width="2.5703125" style="28" customWidth="1"/>
    <col min="10512" max="10512" width="10.28515625" style="28" customWidth="1"/>
    <col min="10513" max="10518" width="17.7109375" style="28"/>
    <col min="10519" max="10521" width="2.5703125" style="28" customWidth="1"/>
    <col min="10522" max="10749" width="17.7109375" style="28"/>
    <col min="10750" max="10750" width="21.140625" style="28" customWidth="1"/>
    <col min="10751" max="10751" width="14" style="28" bestFit="1" customWidth="1"/>
    <col min="10752" max="10753" width="9.140625" style="28" customWidth="1"/>
    <col min="10754" max="10754" width="12.85546875" style="28" customWidth="1"/>
    <col min="10755" max="10762" width="10" style="28" customWidth="1"/>
    <col min="10763" max="10763" width="4.28515625" style="28" customWidth="1"/>
    <col min="10764" max="10764" width="14.7109375" style="28" customWidth="1"/>
    <col min="10765" max="10765" width="7.140625" style="28" bestFit="1" customWidth="1"/>
    <col min="10766" max="10766" width="8" style="28" customWidth="1"/>
    <col min="10767" max="10767" width="2.5703125" style="28" customWidth="1"/>
    <col min="10768" max="10768" width="10.28515625" style="28" customWidth="1"/>
    <col min="10769" max="10774" width="17.7109375" style="28"/>
    <col min="10775" max="10777" width="2.5703125" style="28" customWidth="1"/>
    <col min="10778" max="11005" width="17.7109375" style="28"/>
    <col min="11006" max="11006" width="21.140625" style="28" customWidth="1"/>
    <col min="11007" max="11007" width="14" style="28" bestFit="1" customWidth="1"/>
    <col min="11008" max="11009" width="9.140625" style="28" customWidth="1"/>
    <col min="11010" max="11010" width="12.85546875" style="28" customWidth="1"/>
    <col min="11011" max="11018" width="10" style="28" customWidth="1"/>
    <col min="11019" max="11019" width="4.28515625" style="28" customWidth="1"/>
    <col min="11020" max="11020" width="14.7109375" style="28" customWidth="1"/>
    <col min="11021" max="11021" width="7.140625" style="28" bestFit="1" customWidth="1"/>
    <col min="11022" max="11022" width="8" style="28" customWidth="1"/>
    <col min="11023" max="11023" width="2.5703125" style="28" customWidth="1"/>
    <col min="11024" max="11024" width="10.28515625" style="28" customWidth="1"/>
    <col min="11025" max="11030" width="17.7109375" style="28"/>
    <col min="11031" max="11033" width="2.5703125" style="28" customWidth="1"/>
    <col min="11034" max="11261" width="17.7109375" style="28"/>
    <col min="11262" max="11262" width="21.140625" style="28" customWidth="1"/>
    <col min="11263" max="11263" width="14" style="28" bestFit="1" customWidth="1"/>
    <col min="11264" max="11265" width="9.140625" style="28" customWidth="1"/>
    <col min="11266" max="11266" width="12.85546875" style="28" customWidth="1"/>
    <col min="11267" max="11274" width="10" style="28" customWidth="1"/>
    <col min="11275" max="11275" width="4.28515625" style="28" customWidth="1"/>
    <col min="11276" max="11276" width="14.7109375" style="28" customWidth="1"/>
    <col min="11277" max="11277" width="7.140625" style="28" bestFit="1" customWidth="1"/>
    <col min="11278" max="11278" width="8" style="28" customWidth="1"/>
    <col min="11279" max="11279" width="2.5703125" style="28" customWidth="1"/>
    <col min="11280" max="11280" width="10.28515625" style="28" customWidth="1"/>
    <col min="11281" max="11286" width="17.7109375" style="28"/>
    <col min="11287" max="11289" width="2.5703125" style="28" customWidth="1"/>
    <col min="11290" max="11517" width="17.7109375" style="28"/>
    <col min="11518" max="11518" width="21.140625" style="28" customWidth="1"/>
    <col min="11519" max="11519" width="14" style="28" bestFit="1" customWidth="1"/>
    <col min="11520" max="11521" width="9.140625" style="28" customWidth="1"/>
    <col min="11522" max="11522" width="12.85546875" style="28" customWidth="1"/>
    <col min="11523" max="11530" width="10" style="28" customWidth="1"/>
    <col min="11531" max="11531" width="4.28515625" style="28" customWidth="1"/>
    <col min="11532" max="11532" width="14.7109375" style="28" customWidth="1"/>
    <col min="11533" max="11533" width="7.140625" style="28" bestFit="1" customWidth="1"/>
    <col min="11534" max="11534" width="8" style="28" customWidth="1"/>
    <col min="11535" max="11535" width="2.5703125" style="28" customWidth="1"/>
    <col min="11536" max="11536" width="10.28515625" style="28" customWidth="1"/>
    <col min="11537" max="11542" width="17.7109375" style="28"/>
    <col min="11543" max="11545" width="2.5703125" style="28" customWidth="1"/>
    <col min="11546" max="11773" width="17.7109375" style="28"/>
    <col min="11774" max="11774" width="21.140625" style="28" customWidth="1"/>
    <col min="11775" max="11775" width="14" style="28" bestFit="1" customWidth="1"/>
    <col min="11776" max="11777" width="9.140625" style="28" customWidth="1"/>
    <col min="11778" max="11778" width="12.85546875" style="28" customWidth="1"/>
    <col min="11779" max="11786" width="10" style="28" customWidth="1"/>
    <col min="11787" max="11787" width="4.28515625" style="28" customWidth="1"/>
    <col min="11788" max="11788" width="14.7109375" style="28" customWidth="1"/>
    <col min="11789" max="11789" width="7.140625" style="28" bestFit="1" customWidth="1"/>
    <col min="11790" max="11790" width="8" style="28" customWidth="1"/>
    <col min="11791" max="11791" width="2.5703125" style="28" customWidth="1"/>
    <col min="11792" max="11792" width="10.28515625" style="28" customWidth="1"/>
    <col min="11793" max="11798" width="17.7109375" style="28"/>
    <col min="11799" max="11801" width="2.5703125" style="28" customWidth="1"/>
    <col min="11802" max="12029" width="17.7109375" style="28"/>
    <col min="12030" max="12030" width="21.140625" style="28" customWidth="1"/>
    <col min="12031" max="12031" width="14" style="28" bestFit="1" customWidth="1"/>
    <col min="12032" max="12033" width="9.140625" style="28" customWidth="1"/>
    <col min="12034" max="12034" width="12.85546875" style="28" customWidth="1"/>
    <col min="12035" max="12042" width="10" style="28" customWidth="1"/>
    <col min="12043" max="12043" width="4.28515625" style="28" customWidth="1"/>
    <col min="12044" max="12044" width="14.7109375" style="28" customWidth="1"/>
    <col min="12045" max="12045" width="7.140625" style="28" bestFit="1" customWidth="1"/>
    <col min="12046" max="12046" width="8" style="28" customWidth="1"/>
    <col min="12047" max="12047" width="2.5703125" style="28" customWidth="1"/>
    <col min="12048" max="12048" width="10.28515625" style="28" customWidth="1"/>
    <col min="12049" max="12054" width="17.7109375" style="28"/>
    <col min="12055" max="12057" width="2.5703125" style="28" customWidth="1"/>
    <col min="12058" max="12285" width="17.7109375" style="28"/>
    <col min="12286" max="12286" width="21.140625" style="28" customWidth="1"/>
    <col min="12287" max="12287" width="14" style="28" bestFit="1" customWidth="1"/>
    <col min="12288" max="12289" width="9.140625" style="28" customWidth="1"/>
    <col min="12290" max="12290" width="12.85546875" style="28" customWidth="1"/>
    <col min="12291" max="12298" width="10" style="28" customWidth="1"/>
    <col min="12299" max="12299" width="4.28515625" style="28" customWidth="1"/>
    <col min="12300" max="12300" width="14.7109375" style="28" customWidth="1"/>
    <col min="12301" max="12301" width="7.140625" style="28" bestFit="1" customWidth="1"/>
    <col min="12302" max="12302" width="8" style="28" customWidth="1"/>
    <col min="12303" max="12303" width="2.5703125" style="28" customWidth="1"/>
    <col min="12304" max="12304" width="10.28515625" style="28" customWidth="1"/>
    <col min="12305" max="12310" width="17.7109375" style="28"/>
    <col min="12311" max="12313" width="2.5703125" style="28" customWidth="1"/>
    <col min="12314" max="12541" width="17.7109375" style="28"/>
    <col min="12542" max="12542" width="21.140625" style="28" customWidth="1"/>
    <col min="12543" max="12543" width="14" style="28" bestFit="1" customWidth="1"/>
    <col min="12544" max="12545" width="9.140625" style="28" customWidth="1"/>
    <col min="12546" max="12546" width="12.85546875" style="28" customWidth="1"/>
    <col min="12547" max="12554" width="10" style="28" customWidth="1"/>
    <col min="12555" max="12555" width="4.28515625" style="28" customWidth="1"/>
    <col min="12556" max="12556" width="14.7109375" style="28" customWidth="1"/>
    <col min="12557" max="12557" width="7.140625" style="28" bestFit="1" customWidth="1"/>
    <col min="12558" max="12558" width="8" style="28" customWidth="1"/>
    <col min="12559" max="12559" width="2.5703125" style="28" customWidth="1"/>
    <col min="12560" max="12560" width="10.28515625" style="28" customWidth="1"/>
    <col min="12561" max="12566" width="17.7109375" style="28"/>
    <col min="12567" max="12569" width="2.5703125" style="28" customWidth="1"/>
    <col min="12570" max="12797" width="17.7109375" style="28"/>
    <col min="12798" max="12798" width="21.140625" style="28" customWidth="1"/>
    <col min="12799" max="12799" width="14" style="28" bestFit="1" customWidth="1"/>
    <col min="12800" max="12801" width="9.140625" style="28" customWidth="1"/>
    <col min="12802" max="12802" width="12.85546875" style="28" customWidth="1"/>
    <col min="12803" max="12810" width="10" style="28" customWidth="1"/>
    <col min="12811" max="12811" width="4.28515625" style="28" customWidth="1"/>
    <col min="12812" max="12812" width="14.7109375" style="28" customWidth="1"/>
    <col min="12813" max="12813" width="7.140625" style="28" bestFit="1" customWidth="1"/>
    <col min="12814" max="12814" width="8" style="28" customWidth="1"/>
    <col min="12815" max="12815" width="2.5703125" style="28" customWidth="1"/>
    <col min="12816" max="12816" width="10.28515625" style="28" customWidth="1"/>
    <col min="12817" max="12822" width="17.7109375" style="28"/>
    <col min="12823" max="12825" width="2.5703125" style="28" customWidth="1"/>
    <col min="12826" max="13053" width="17.7109375" style="28"/>
    <col min="13054" max="13054" width="21.140625" style="28" customWidth="1"/>
    <col min="13055" max="13055" width="14" style="28" bestFit="1" customWidth="1"/>
    <col min="13056" max="13057" width="9.140625" style="28" customWidth="1"/>
    <col min="13058" max="13058" width="12.85546875" style="28" customWidth="1"/>
    <col min="13059" max="13066" width="10" style="28" customWidth="1"/>
    <col min="13067" max="13067" width="4.28515625" style="28" customWidth="1"/>
    <col min="13068" max="13068" width="14.7109375" style="28" customWidth="1"/>
    <col min="13069" max="13069" width="7.140625" style="28" bestFit="1" customWidth="1"/>
    <col min="13070" max="13070" width="8" style="28" customWidth="1"/>
    <col min="13071" max="13071" width="2.5703125" style="28" customWidth="1"/>
    <col min="13072" max="13072" width="10.28515625" style="28" customWidth="1"/>
    <col min="13073" max="13078" width="17.7109375" style="28"/>
    <col min="13079" max="13081" width="2.5703125" style="28" customWidth="1"/>
    <col min="13082" max="13309" width="17.7109375" style="28"/>
    <col min="13310" max="13310" width="21.140625" style="28" customWidth="1"/>
    <col min="13311" max="13311" width="14" style="28" bestFit="1" customWidth="1"/>
    <col min="13312" max="13313" width="9.140625" style="28" customWidth="1"/>
    <col min="13314" max="13314" width="12.85546875" style="28" customWidth="1"/>
    <col min="13315" max="13322" width="10" style="28" customWidth="1"/>
    <col min="13323" max="13323" width="4.28515625" style="28" customWidth="1"/>
    <col min="13324" max="13324" width="14.7109375" style="28" customWidth="1"/>
    <col min="13325" max="13325" width="7.140625" style="28" bestFit="1" customWidth="1"/>
    <col min="13326" max="13326" width="8" style="28" customWidth="1"/>
    <col min="13327" max="13327" width="2.5703125" style="28" customWidth="1"/>
    <col min="13328" max="13328" width="10.28515625" style="28" customWidth="1"/>
    <col min="13329" max="13334" width="17.7109375" style="28"/>
    <col min="13335" max="13337" width="2.5703125" style="28" customWidth="1"/>
    <col min="13338" max="13565" width="17.7109375" style="28"/>
    <col min="13566" max="13566" width="21.140625" style="28" customWidth="1"/>
    <col min="13567" max="13567" width="14" style="28" bestFit="1" customWidth="1"/>
    <col min="13568" max="13569" width="9.140625" style="28" customWidth="1"/>
    <col min="13570" max="13570" width="12.85546875" style="28" customWidth="1"/>
    <col min="13571" max="13578" width="10" style="28" customWidth="1"/>
    <col min="13579" max="13579" width="4.28515625" style="28" customWidth="1"/>
    <col min="13580" max="13580" width="14.7109375" style="28" customWidth="1"/>
    <col min="13581" max="13581" width="7.140625" style="28" bestFit="1" customWidth="1"/>
    <col min="13582" max="13582" width="8" style="28" customWidth="1"/>
    <col min="13583" max="13583" width="2.5703125" style="28" customWidth="1"/>
    <col min="13584" max="13584" width="10.28515625" style="28" customWidth="1"/>
    <col min="13585" max="13590" width="17.7109375" style="28"/>
    <col min="13591" max="13593" width="2.5703125" style="28" customWidth="1"/>
    <col min="13594" max="13821" width="17.7109375" style="28"/>
    <col min="13822" max="13822" width="21.140625" style="28" customWidth="1"/>
    <col min="13823" max="13823" width="14" style="28" bestFit="1" customWidth="1"/>
    <col min="13824" max="13825" width="9.140625" style="28" customWidth="1"/>
    <col min="13826" max="13826" width="12.85546875" style="28" customWidth="1"/>
    <col min="13827" max="13834" width="10" style="28" customWidth="1"/>
    <col min="13835" max="13835" width="4.28515625" style="28" customWidth="1"/>
    <col min="13836" max="13836" width="14.7109375" style="28" customWidth="1"/>
    <col min="13837" max="13837" width="7.140625" style="28" bestFit="1" customWidth="1"/>
    <col min="13838" max="13838" width="8" style="28" customWidth="1"/>
    <col min="13839" max="13839" width="2.5703125" style="28" customWidth="1"/>
    <col min="13840" max="13840" width="10.28515625" style="28" customWidth="1"/>
    <col min="13841" max="13846" width="17.7109375" style="28"/>
    <col min="13847" max="13849" width="2.5703125" style="28" customWidth="1"/>
    <col min="13850" max="14077" width="17.7109375" style="28"/>
    <col min="14078" max="14078" width="21.140625" style="28" customWidth="1"/>
    <col min="14079" max="14079" width="14" style="28" bestFit="1" customWidth="1"/>
    <col min="14080" max="14081" width="9.140625" style="28" customWidth="1"/>
    <col min="14082" max="14082" width="12.85546875" style="28" customWidth="1"/>
    <col min="14083" max="14090" width="10" style="28" customWidth="1"/>
    <col min="14091" max="14091" width="4.28515625" style="28" customWidth="1"/>
    <col min="14092" max="14092" width="14.7109375" style="28" customWidth="1"/>
    <col min="14093" max="14093" width="7.140625" style="28" bestFit="1" customWidth="1"/>
    <col min="14094" max="14094" width="8" style="28" customWidth="1"/>
    <col min="14095" max="14095" width="2.5703125" style="28" customWidth="1"/>
    <col min="14096" max="14096" width="10.28515625" style="28" customWidth="1"/>
    <col min="14097" max="14102" width="17.7109375" style="28"/>
    <col min="14103" max="14105" width="2.5703125" style="28" customWidth="1"/>
    <col min="14106" max="14333" width="17.7109375" style="28"/>
    <col min="14334" max="14334" width="21.140625" style="28" customWidth="1"/>
    <col min="14335" max="14335" width="14" style="28" bestFit="1" customWidth="1"/>
    <col min="14336" max="14337" width="9.140625" style="28" customWidth="1"/>
    <col min="14338" max="14338" width="12.85546875" style="28" customWidth="1"/>
    <col min="14339" max="14346" width="10" style="28" customWidth="1"/>
    <col min="14347" max="14347" width="4.28515625" style="28" customWidth="1"/>
    <col min="14348" max="14348" width="14.7109375" style="28" customWidth="1"/>
    <col min="14349" max="14349" width="7.140625" style="28" bestFit="1" customWidth="1"/>
    <col min="14350" max="14350" width="8" style="28" customWidth="1"/>
    <col min="14351" max="14351" width="2.5703125" style="28" customWidth="1"/>
    <col min="14352" max="14352" width="10.28515625" style="28" customWidth="1"/>
    <col min="14353" max="14358" width="17.7109375" style="28"/>
    <col min="14359" max="14361" width="2.5703125" style="28" customWidth="1"/>
    <col min="14362" max="14589" width="17.7109375" style="28"/>
    <col min="14590" max="14590" width="21.140625" style="28" customWidth="1"/>
    <col min="14591" max="14591" width="14" style="28" bestFit="1" customWidth="1"/>
    <col min="14592" max="14593" width="9.140625" style="28" customWidth="1"/>
    <col min="14594" max="14594" width="12.85546875" style="28" customWidth="1"/>
    <col min="14595" max="14602" width="10" style="28" customWidth="1"/>
    <col min="14603" max="14603" width="4.28515625" style="28" customWidth="1"/>
    <col min="14604" max="14604" width="14.7109375" style="28" customWidth="1"/>
    <col min="14605" max="14605" width="7.140625" style="28" bestFit="1" customWidth="1"/>
    <col min="14606" max="14606" width="8" style="28" customWidth="1"/>
    <col min="14607" max="14607" width="2.5703125" style="28" customWidth="1"/>
    <col min="14608" max="14608" width="10.28515625" style="28" customWidth="1"/>
    <col min="14609" max="14614" width="17.7109375" style="28"/>
    <col min="14615" max="14617" width="2.5703125" style="28" customWidth="1"/>
    <col min="14618" max="14845" width="17.7109375" style="28"/>
    <col min="14846" max="14846" width="21.140625" style="28" customWidth="1"/>
    <col min="14847" max="14847" width="14" style="28" bestFit="1" customWidth="1"/>
    <col min="14848" max="14849" width="9.140625" style="28" customWidth="1"/>
    <col min="14850" max="14850" width="12.85546875" style="28" customWidth="1"/>
    <col min="14851" max="14858" width="10" style="28" customWidth="1"/>
    <col min="14859" max="14859" width="4.28515625" style="28" customWidth="1"/>
    <col min="14860" max="14860" width="14.7109375" style="28" customWidth="1"/>
    <col min="14861" max="14861" width="7.140625" style="28" bestFit="1" customWidth="1"/>
    <col min="14862" max="14862" width="8" style="28" customWidth="1"/>
    <col min="14863" max="14863" width="2.5703125" style="28" customWidth="1"/>
    <col min="14864" max="14864" width="10.28515625" style="28" customWidth="1"/>
    <col min="14865" max="14870" width="17.7109375" style="28"/>
    <col min="14871" max="14873" width="2.5703125" style="28" customWidth="1"/>
    <col min="14874" max="15101" width="17.7109375" style="28"/>
    <col min="15102" max="15102" width="21.140625" style="28" customWidth="1"/>
    <col min="15103" max="15103" width="14" style="28" bestFit="1" customWidth="1"/>
    <col min="15104" max="15105" width="9.140625" style="28" customWidth="1"/>
    <col min="15106" max="15106" width="12.85546875" style="28" customWidth="1"/>
    <col min="15107" max="15114" width="10" style="28" customWidth="1"/>
    <col min="15115" max="15115" width="4.28515625" style="28" customWidth="1"/>
    <col min="15116" max="15116" width="14.7109375" style="28" customWidth="1"/>
    <col min="15117" max="15117" width="7.140625" style="28" bestFit="1" customWidth="1"/>
    <col min="15118" max="15118" width="8" style="28" customWidth="1"/>
    <col min="15119" max="15119" width="2.5703125" style="28" customWidth="1"/>
    <col min="15120" max="15120" width="10.28515625" style="28" customWidth="1"/>
    <col min="15121" max="15126" width="17.7109375" style="28"/>
    <col min="15127" max="15129" width="2.5703125" style="28" customWidth="1"/>
    <col min="15130" max="15357" width="17.7109375" style="28"/>
    <col min="15358" max="15358" width="21.140625" style="28" customWidth="1"/>
    <col min="15359" max="15359" width="14" style="28" bestFit="1" customWidth="1"/>
    <col min="15360" max="15361" width="9.140625" style="28" customWidth="1"/>
    <col min="15362" max="15362" width="12.85546875" style="28" customWidth="1"/>
    <col min="15363" max="15370" width="10" style="28" customWidth="1"/>
    <col min="15371" max="15371" width="4.28515625" style="28" customWidth="1"/>
    <col min="15372" max="15372" width="14.7109375" style="28" customWidth="1"/>
    <col min="15373" max="15373" width="7.140625" style="28" bestFit="1" customWidth="1"/>
    <col min="15374" max="15374" width="8" style="28" customWidth="1"/>
    <col min="15375" max="15375" width="2.5703125" style="28" customWidth="1"/>
    <col min="15376" max="15376" width="10.28515625" style="28" customWidth="1"/>
    <col min="15377" max="15382" width="17.7109375" style="28"/>
    <col min="15383" max="15385" width="2.5703125" style="28" customWidth="1"/>
    <col min="15386" max="15613" width="17.7109375" style="28"/>
    <col min="15614" max="15614" width="21.140625" style="28" customWidth="1"/>
    <col min="15615" max="15615" width="14" style="28" bestFit="1" customWidth="1"/>
    <col min="15616" max="15617" width="9.140625" style="28" customWidth="1"/>
    <col min="15618" max="15618" width="12.85546875" style="28" customWidth="1"/>
    <col min="15619" max="15626" width="10" style="28" customWidth="1"/>
    <col min="15627" max="15627" width="4.28515625" style="28" customWidth="1"/>
    <col min="15628" max="15628" width="14.7109375" style="28" customWidth="1"/>
    <col min="15629" max="15629" width="7.140625" style="28" bestFit="1" customWidth="1"/>
    <col min="15630" max="15630" width="8" style="28" customWidth="1"/>
    <col min="15631" max="15631" width="2.5703125" style="28" customWidth="1"/>
    <col min="15632" max="15632" width="10.28515625" style="28" customWidth="1"/>
    <col min="15633" max="15638" width="17.7109375" style="28"/>
    <col min="15639" max="15641" width="2.5703125" style="28" customWidth="1"/>
    <col min="15642" max="15869" width="17.7109375" style="28"/>
    <col min="15870" max="15870" width="21.140625" style="28" customWidth="1"/>
    <col min="15871" max="15871" width="14" style="28" bestFit="1" customWidth="1"/>
    <col min="15872" max="15873" width="9.140625" style="28" customWidth="1"/>
    <col min="15874" max="15874" width="12.85546875" style="28" customWidth="1"/>
    <col min="15875" max="15882" width="10" style="28" customWidth="1"/>
    <col min="15883" max="15883" width="4.28515625" style="28" customWidth="1"/>
    <col min="15884" max="15884" width="14.7109375" style="28" customWidth="1"/>
    <col min="15885" max="15885" width="7.140625" style="28" bestFit="1" customWidth="1"/>
    <col min="15886" max="15886" width="8" style="28" customWidth="1"/>
    <col min="15887" max="15887" width="2.5703125" style="28" customWidth="1"/>
    <col min="15888" max="15888" width="10.28515625" style="28" customWidth="1"/>
    <col min="15889" max="15894" width="17.7109375" style="28"/>
    <col min="15895" max="15897" width="2.5703125" style="28" customWidth="1"/>
    <col min="15898" max="16125" width="17.7109375" style="28"/>
    <col min="16126" max="16126" width="21.140625" style="28" customWidth="1"/>
    <col min="16127" max="16127" width="14" style="28" bestFit="1" customWidth="1"/>
    <col min="16128" max="16129" width="9.140625" style="28" customWidth="1"/>
    <col min="16130" max="16130" width="12.85546875" style="28" customWidth="1"/>
    <col min="16131" max="16138" width="10" style="28" customWidth="1"/>
    <col min="16139" max="16139" width="4.28515625" style="28" customWidth="1"/>
    <col min="16140" max="16140" width="14.7109375" style="28" customWidth="1"/>
    <col min="16141" max="16141" width="7.140625" style="28" bestFit="1" customWidth="1"/>
    <col min="16142" max="16142" width="8" style="28" customWidth="1"/>
    <col min="16143" max="16143" width="2.5703125" style="28" customWidth="1"/>
    <col min="16144" max="16144" width="10.28515625" style="28" customWidth="1"/>
    <col min="16145" max="16150" width="17.7109375" style="28"/>
    <col min="16151" max="16153" width="2.5703125" style="28" customWidth="1"/>
    <col min="16154" max="16384" width="17.7109375" style="28"/>
  </cols>
  <sheetData>
    <row r="1" spans="1:23" ht="17.25" customHeight="1" x14ac:dyDescent="0.15">
      <c r="A1" s="49" t="s">
        <v>11</v>
      </c>
      <c r="B1" s="50">
        <f>IF(Trabnot="Rural - Pecuária",TIME(20,0,0),IF(Trabnot="Rural - Lavoura",TIME(21,0,0),TIME(22,0,0)))</f>
        <v>0.875</v>
      </c>
      <c r="C1" s="131" t="s">
        <v>21</v>
      </c>
      <c r="D1" s="132"/>
      <c r="E1" s="132"/>
      <c r="F1" s="133"/>
      <c r="G1" s="134" t="s">
        <v>0</v>
      </c>
      <c r="H1" s="136" t="s">
        <v>1</v>
      </c>
      <c r="I1" s="137"/>
      <c r="J1" s="138" t="s">
        <v>2</v>
      </c>
      <c r="K1" s="138"/>
      <c r="L1" s="139" t="s">
        <v>3</v>
      </c>
      <c r="M1" s="139"/>
      <c r="N1" s="51" t="s">
        <v>50</v>
      </c>
      <c r="O1" s="143" t="s">
        <v>41</v>
      </c>
      <c r="P1" s="143"/>
      <c r="S1" s="120" t="s">
        <v>59</v>
      </c>
      <c r="T1" s="121"/>
      <c r="U1" s="121"/>
      <c r="V1" s="122"/>
    </row>
    <row r="2" spans="1:23" s="57" customFormat="1" ht="18" customHeight="1" x14ac:dyDescent="0.15">
      <c r="A2" s="52" t="s">
        <v>12</v>
      </c>
      <c r="B2" s="50">
        <f>IF(Trabnot="Rural - Pecuária",TIME(4,0,0),TIME(5,0,0))</f>
        <v>0.20833333333333334</v>
      </c>
      <c r="C2" s="140" t="s">
        <v>4</v>
      </c>
      <c r="D2" s="141"/>
      <c r="E2" s="141"/>
      <c r="F2" s="142"/>
      <c r="G2" s="135"/>
      <c r="H2" s="53" t="s">
        <v>5</v>
      </c>
      <c r="I2" s="54" t="s">
        <v>6</v>
      </c>
      <c r="J2" s="55" t="s">
        <v>5</v>
      </c>
      <c r="K2" s="54" t="s">
        <v>6</v>
      </c>
      <c r="L2" s="55" t="s">
        <v>5</v>
      </c>
      <c r="M2" s="54" t="s">
        <v>6</v>
      </c>
      <c r="N2" s="56" t="s">
        <v>4</v>
      </c>
      <c r="O2" s="144" t="s">
        <v>9</v>
      </c>
      <c r="P2" s="146" t="s">
        <v>10</v>
      </c>
      <c r="R2" s="29"/>
      <c r="S2" s="123"/>
      <c r="T2" s="124"/>
      <c r="U2" s="124"/>
      <c r="V2" s="125"/>
    </row>
    <row r="3" spans="1:23" s="57" customFormat="1" ht="18" customHeight="1" x14ac:dyDescent="0.25">
      <c r="A3" s="58" t="s">
        <v>7</v>
      </c>
      <c r="B3" s="1">
        <v>45717</v>
      </c>
      <c r="C3" s="59" t="s">
        <v>17</v>
      </c>
      <c r="D3" s="60" t="s">
        <v>18</v>
      </c>
      <c r="E3" s="60" t="s">
        <v>19</v>
      </c>
      <c r="F3" s="61" t="s">
        <v>20</v>
      </c>
      <c r="G3" s="48" t="s">
        <v>8</v>
      </c>
      <c r="H3" s="62" t="str">
        <f>TEXT(fini,"hh")&amp;"h-"&amp;TEXT(ini,"hh")&amp;"h"</f>
        <v>05h-21h</v>
      </c>
      <c r="I3" s="63" t="str">
        <f>TEXT(ini,"hh")&amp;"h-"&amp;TEXT(fini,"hh")&amp;"h"</f>
        <v>21h-05h</v>
      </c>
      <c r="J3" s="64" t="str">
        <f>TEXT(fini,"hh")&amp;"h-"&amp;TEXT(ini,"hh")&amp;"h"</f>
        <v>05h-21h</v>
      </c>
      <c r="K3" s="63" t="str">
        <f>TEXT(ini,"hh")&amp;"h-"&amp;TEXT(fini,"hh")&amp;"h"</f>
        <v>21h-05h</v>
      </c>
      <c r="L3" s="65" t="str">
        <f>TEXT(fini,"hh")&amp;"h-"&amp;TEXT(ini,"hh")&amp;"h"</f>
        <v>05h-21h</v>
      </c>
      <c r="M3" s="66" t="str">
        <f>TEXT(ini,"hh")&amp;"h-"&amp;TEXT(fini,"hh")&amp;"h"</f>
        <v>21h-05h</v>
      </c>
      <c r="N3" s="67" t="s">
        <v>40</v>
      </c>
      <c r="O3" s="145"/>
      <c r="P3" s="147"/>
      <c r="S3" s="68" t="s">
        <v>15</v>
      </c>
      <c r="T3" s="68" t="s">
        <v>16</v>
      </c>
      <c r="U3" s="68" t="s">
        <v>15</v>
      </c>
      <c r="V3" s="68" t="s">
        <v>16</v>
      </c>
    </row>
    <row r="4" spans="1:23" ht="15.95" customHeight="1" x14ac:dyDescent="0.25">
      <c r="A4" s="13" t="str">
        <f>IF(B4="","",IF(COUNTIF(feriados,B4)&gt;0,"Feriado",TEXT(WEEKDAY(B4),"dddd")))</f>
        <v>sábado</v>
      </c>
      <c r="B4" s="14">
        <f>IF(B3=0,"",B3)</f>
        <v>45717</v>
      </c>
      <c r="C4" s="6">
        <v>2100</v>
      </c>
      <c r="D4" s="6">
        <v>100</v>
      </c>
      <c r="E4" s="6">
        <v>100</v>
      </c>
      <c r="F4" s="12">
        <v>600</v>
      </c>
      <c r="G4" s="21">
        <f>IF(B4="","",SUM(H4:M4))</f>
        <v>0.375</v>
      </c>
      <c r="H4" s="117">
        <f t="shared" ref="H4:H34" si="0">IF(B4="","",(WEEKDAY(B4,2)&gt;6)*((S4&gt;T4)*MEDIAN(0,T4-fini,1/2)+MAX(0,MIN(ini,T4+(S4&gt;T4))-MAX(fini,S4))+((U4&gt;V4)*MEDIAN(0,V4-fini,1/2)+MAX(0,MIN(ini,V4+(U4&gt;V4))-MAX(fini,U4)))))</f>
        <v>0</v>
      </c>
      <c r="I4" s="22">
        <f t="shared" ref="I4:I34" si="1">IF(B4="","",(WEEKDAY(B4,2)&gt;6)*(S4&lt;&gt;"")*(F4&lt;&gt;"")*(MOD(V4-U4+T4-S4,1)-H4)*IF(Trabnot="Urbano",8/7,1))</f>
        <v>0</v>
      </c>
      <c r="J4" s="23">
        <f t="shared" ref="J4:J34" si="2">IF(B4="","",(COUNTIF(feriados,B4)*((S4&gt;T4)*MEDIAN(0,T4-fini,1/2)+MAX(0,MIN(ini,T4+(S4&gt;T4))-MAX(fini,S4))+((U4&gt;V4)*MEDIAN(0,V4-fini,1/2)+MAX(0,MIN(ini,V4+(U4&gt;V4))-MAX(fini,U4))))))</f>
        <v>0</v>
      </c>
      <c r="K4" s="24">
        <f t="shared" ref="K4:K34" si="3">IF(B4="","",(COUNTIF(feriados,B4)*MOD(V4-U4+T4-S4,1)-J4)*IF(Trabnot="Urbano",8/7,1))</f>
        <v>0</v>
      </c>
      <c r="L4" s="23">
        <f t="shared" ref="L4:L34" si="4">IF(B4="","",IF(OR(WEEKDAY(B4)=1,COUNTIF(feriados,B4)),0,(S4&gt;T4)*MEDIAN(0,T4-fini,1/2)+MAX(0,MIN(ini,T4+(S4&gt;T4))-MAX(fini,S4))+(U4&gt;V4)*MEDIAN(0,V4-fini,1/2)+MAX(0,MIN(ini,V4+(U4&gt;V4))-MAX(fini,U4))))</f>
        <v>4.1666666666666657E-2</v>
      </c>
      <c r="M4" s="24">
        <f t="shared" ref="M4:M34" si="5">IF(B4="","",IF(OR(WEEKDAY(B4)=1,COUNTIF(feriados,B4)),0,(MOD(T4-S4+V4-U4,1)-L4)*IF(Trabnot="Urbano",8/7,1)))</f>
        <v>0.33333333333333337</v>
      </c>
      <c r="N4" s="25">
        <f>IF(B4="","",INDEX(G$39:$G$46,MATCH(A4,$F$39:$F$46,0)))</f>
        <v>0.16666666666666666</v>
      </c>
      <c r="O4" s="26">
        <f t="shared" ref="O4:O34" si="6">IF(B4="","",IF(OR(COUNTIF(feriados,B4)=1,WEEKDAY(B4,2)&gt;6),0,IF(AND($J$41="Sim",ROUND((G4-N4)*1440,0)&lt;=10),TIME(0,0,0),MAX(0,G4-N4))))</f>
        <v>0.20833333333333334</v>
      </c>
      <c r="P4" s="27">
        <f>IF(B4="","",IF(OR(COUNTIF(feriados,B4)=1,WEEKDAY(B4,2)&gt;6),MAX(0,G4-N4),0))</f>
        <v>0</v>
      </c>
      <c r="S4" s="30">
        <f>IF(B4="","",IF($C4="",0,TIME(INT(C4/100),MOD(C4,100),0)))</f>
        <v>0.875</v>
      </c>
      <c r="T4" s="30">
        <f>IF(B4="","",IF($D4="",0,TIME(INT(D4/100),MOD(D4,100),0)))</f>
        <v>4.1666666666666664E-2</v>
      </c>
      <c r="U4" s="30">
        <f>IF(B4="","",IF($E4="",0,TIME(INT(E4/100),MOD(E4,100),0)))</f>
        <v>4.1666666666666664E-2</v>
      </c>
      <c r="V4" s="30">
        <f>IF(B4="","",IF($F4="",0,TIME(INT(F4/100),MOD(F4,100),0)))</f>
        <v>0.25</v>
      </c>
    </row>
    <row r="5" spans="1:23" ht="15.95" customHeight="1" x14ac:dyDescent="0.25">
      <c r="A5" s="15" t="str">
        <f t="shared" ref="A5:A34" si="7">IF(B5="","",IF(COUNTIF(feriados,B5)&gt;0,"Feriado",TEXT(WEEKDAY(B5),"dddd")))</f>
        <v>domingo</v>
      </c>
      <c r="B5" s="16">
        <f>IF(B4="","",B4+1)</f>
        <v>45718</v>
      </c>
      <c r="C5" s="2">
        <v>2200</v>
      </c>
      <c r="D5" s="2">
        <v>100</v>
      </c>
      <c r="E5" s="2">
        <v>100</v>
      </c>
      <c r="F5" s="3">
        <v>500</v>
      </c>
      <c r="G5" s="31">
        <f t="shared" ref="G5:G34" si="8">IF(B5="","",SUM(H5:M5))</f>
        <v>0.29166666666666674</v>
      </c>
      <c r="H5" s="118">
        <f t="shared" si="0"/>
        <v>0</v>
      </c>
      <c r="I5" s="32">
        <f t="shared" si="1"/>
        <v>0.29166666666666674</v>
      </c>
      <c r="J5" s="33">
        <f t="shared" si="2"/>
        <v>0</v>
      </c>
      <c r="K5" s="34">
        <f t="shared" si="3"/>
        <v>0</v>
      </c>
      <c r="L5" s="33">
        <f t="shared" si="4"/>
        <v>0</v>
      </c>
      <c r="M5" s="34">
        <f t="shared" si="5"/>
        <v>0</v>
      </c>
      <c r="N5" s="35">
        <f>IF(B5="","",INDEX(G$39:$G$46,MATCH(A5,$F$39:$F$46,0)))</f>
        <v>0</v>
      </c>
      <c r="O5" s="36">
        <f t="shared" si="6"/>
        <v>0</v>
      </c>
      <c r="P5" s="37">
        <f t="shared" ref="P5:P34" si="9">IF(B5="","",IF(OR(COUNTIF(feriados,B5)=1,WEEKDAY(B5,2)&gt;6),MAX(0,G5-N5),0))</f>
        <v>0.29166666666666674</v>
      </c>
      <c r="S5" s="38">
        <f t="shared" ref="S5:S34" si="10">IF(B5="","",IF($C5="",0,TIME(INT(C5/100),MOD(C5,100),0)))</f>
        <v>0.91666666666666663</v>
      </c>
      <c r="T5" s="38">
        <f t="shared" ref="T5:T34" si="11">IF(B5="","",IF($D5="",0,TIME(INT(D5/100),MOD(D5,100),0)))</f>
        <v>4.1666666666666664E-2</v>
      </c>
      <c r="U5" s="38">
        <f t="shared" ref="U5:U34" si="12">IF(B5="","",IF($E5="",0,TIME(INT(E5/100),MOD(E5,100),0)))</f>
        <v>4.1666666666666664E-2</v>
      </c>
      <c r="V5" s="38">
        <f t="shared" ref="V5:V34" si="13">IF(B5="","",IF($F5="",0,TIME(INT(F5/100),MOD(F5,100),0)))</f>
        <v>0.20833333333333334</v>
      </c>
    </row>
    <row r="6" spans="1:23" ht="15.95" customHeight="1" x14ac:dyDescent="0.25">
      <c r="A6" s="15" t="str">
        <f t="shared" si="7"/>
        <v>segunda-feira</v>
      </c>
      <c r="B6" s="16">
        <f t="shared" ref="B6:B31" si="14">IF(B5="","",B5+1)</f>
        <v>45719</v>
      </c>
      <c r="C6" s="2">
        <v>2000</v>
      </c>
      <c r="D6" s="2">
        <v>100</v>
      </c>
      <c r="E6" s="2">
        <v>100</v>
      </c>
      <c r="F6" s="3">
        <v>500</v>
      </c>
      <c r="G6" s="31">
        <f t="shared" si="8"/>
        <v>0.375</v>
      </c>
      <c r="H6" s="118">
        <f t="shared" si="0"/>
        <v>0</v>
      </c>
      <c r="I6" s="32">
        <f t="shared" si="1"/>
        <v>0</v>
      </c>
      <c r="J6" s="33">
        <f t="shared" si="2"/>
        <v>0</v>
      </c>
      <c r="K6" s="34">
        <f t="shared" si="3"/>
        <v>0</v>
      </c>
      <c r="L6" s="33">
        <f t="shared" si="4"/>
        <v>4.166666666666663E-2</v>
      </c>
      <c r="M6" s="34">
        <f t="shared" si="5"/>
        <v>0.33333333333333337</v>
      </c>
      <c r="N6" s="35">
        <f>IF(B6="","",INDEX(G$39:$G$46,MATCH(A6,$F$39:$F$46,0)))</f>
        <v>0.33333333333333331</v>
      </c>
      <c r="O6" s="36">
        <f t="shared" si="6"/>
        <v>4.1666666666666685E-2</v>
      </c>
      <c r="P6" s="37">
        <f t="shared" si="9"/>
        <v>0</v>
      </c>
      <c r="S6" s="38">
        <f t="shared" si="10"/>
        <v>0.83333333333333337</v>
      </c>
      <c r="T6" s="38">
        <f t="shared" si="11"/>
        <v>4.1666666666666664E-2</v>
      </c>
      <c r="U6" s="38">
        <f t="shared" si="12"/>
        <v>4.1666666666666664E-2</v>
      </c>
      <c r="V6" s="38">
        <f t="shared" si="13"/>
        <v>0.20833333333333334</v>
      </c>
      <c r="W6" s="29"/>
    </row>
    <row r="7" spans="1:23" ht="15.95" customHeight="1" x14ac:dyDescent="0.25">
      <c r="A7" s="15" t="str">
        <f t="shared" si="7"/>
        <v>terça-feira</v>
      </c>
      <c r="B7" s="16">
        <f t="shared" si="14"/>
        <v>45720</v>
      </c>
      <c r="C7" s="2">
        <v>800</v>
      </c>
      <c r="D7" s="2">
        <v>1200</v>
      </c>
      <c r="E7" s="2">
        <v>1300</v>
      </c>
      <c r="F7" s="3">
        <v>1800</v>
      </c>
      <c r="G7" s="31">
        <f t="shared" si="8"/>
        <v>0.37500000000000011</v>
      </c>
      <c r="H7" s="118">
        <f t="shared" si="0"/>
        <v>0</v>
      </c>
      <c r="I7" s="32">
        <f t="shared" si="1"/>
        <v>0</v>
      </c>
      <c r="J7" s="33">
        <f t="shared" si="2"/>
        <v>0</v>
      </c>
      <c r="K7" s="34">
        <f t="shared" si="3"/>
        <v>0</v>
      </c>
      <c r="L7" s="33">
        <f t="shared" si="4"/>
        <v>0.37500000000000006</v>
      </c>
      <c r="M7" s="34">
        <f t="shared" si="5"/>
        <v>5.5511151231257827E-17</v>
      </c>
      <c r="N7" s="35">
        <f>IF(B7="","",INDEX(G$39:$G$46,MATCH(A7,$F$39:$F$46,0)))</f>
        <v>0.33333333333333331</v>
      </c>
      <c r="O7" s="36">
        <f t="shared" si="6"/>
        <v>4.1666666666666796E-2</v>
      </c>
      <c r="P7" s="37">
        <f t="shared" si="9"/>
        <v>0</v>
      </c>
      <c r="S7" s="38">
        <f t="shared" si="10"/>
        <v>0.33333333333333331</v>
      </c>
      <c r="T7" s="38">
        <f t="shared" si="11"/>
        <v>0.5</v>
      </c>
      <c r="U7" s="38">
        <f t="shared" si="12"/>
        <v>0.54166666666666663</v>
      </c>
      <c r="V7" s="38">
        <f t="shared" si="13"/>
        <v>0.75</v>
      </c>
      <c r="W7" s="29"/>
    </row>
    <row r="8" spans="1:23" ht="15.95" customHeight="1" x14ac:dyDescent="0.25">
      <c r="A8" s="15" t="str">
        <f t="shared" si="7"/>
        <v>quarta-feira</v>
      </c>
      <c r="B8" s="16">
        <f t="shared" si="14"/>
        <v>45721</v>
      </c>
      <c r="C8" s="2">
        <v>800</v>
      </c>
      <c r="D8" s="2">
        <v>1200</v>
      </c>
      <c r="E8" s="2">
        <v>1300</v>
      </c>
      <c r="F8" s="3">
        <v>1711</v>
      </c>
      <c r="G8" s="31">
        <f t="shared" si="8"/>
        <v>0.34097222222222234</v>
      </c>
      <c r="H8" s="118">
        <f t="shared" si="0"/>
        <v>0</v>
      </c>
      <c r="I8" s="32">
        <f t="shared" si="1"/>
        <v>0</v>
      </c>
      <c r="J8" s="33">
        <f t="shared" si="2"/>
        <v>0</v>
      </c>
      <c r="K8" s="34">
        <f t="shared" si="3"/>
        <v>0</v>
      </c>
      <c r="L8" s="33">
        <f t="shared" si="4"/>
        <v>0.34097222222222229</v>
      </c>
      <c r="M8" s="34">
        <f t="shared" si="5"/>
        <v>5.5511151231257827E-17</v>
      </c>
      <c r="N8" s="35">
        <f>IF(B8="","",INDEX(G$39:$G$46,MATCH(A8,$F$39:$F$46,0)))</f>
        <v>0.33333333333333331</v>
      </c>
      <c r="O8" s="36">
        <f t="shared" si="6"/>
        <v>7.6388888888890283E-3</v>
      </c>
      <c r="P8" s="37">
        <f t="shared" si="9"/>
        <v>0</v>
      </c>
      <c r="S8" s="38">
        <f t="shared" si="10"/>
        <v>0.33333333333333331</v>
      </c>
      <c r="T8" s="38">
        <f t="shared" si="11"/>
        <v>0.5</v>
      </c>
      <c r="U8" s="38">
        <f t="shared" si="12"/>
        <v>0.54166666666666663</v>
      </c>
      <c r="V8" s="38">
        <f t="shared" si="13"/>
        <v>0.71597222222222223</v>
      </c>
      <c r="W8" s="29"/>
    </row>
    <row r="9" spans="1:23" ht="15.95" customHeight="1" x14ac:dyDescent="0.25">
      <c r="A9" s="15" t="str">
        <f t="shared" si="7"/>
        <v>quinta-feira</v>
      </c>
      <c r="B9" s="16">
        <f t="shared" si="14"/>
        <v>45722</v>
      </c>
      <c r="C9" s="2">
        <v>2000</v>
      </c>
      <c r="D9" s="2">
        <v>100</v>
      </c>
      <c r="E9" s="2">
        <v>100</v>
      </c>
      <c r="F9" s="3">
        <v>500</v>
      </c>
      <c r="G9" s="31">
        <f t="shared" si="8"/>
        <v>0.375</v>
      </c>
      <c r="H9" s="118">
        <f t="shared" si="0"/>
        <v>0</v>
      </c>
      <c r="I9" s="32">
        <f t="shared" si="1"/>
        <v>0</v>
      </c>
      <c r="J9" s="33">
        <f t="shared" si="2"/>
        <v>0</v>
      </c>
      <c r="K9" s="34">
        <f t="shared" si="3"/>
        <v>0</v>
      </c>
      <c r="L9" s="33">
        <f t="shared" si="4"/>
        <v>4.166666666666663E-2</v>
      </c>
      <c r="M9" s="34">
        <f t="shared" si="5"/>
        <v>0.33333333333333337</v>
      </c>
      <c r="N9" s="35">
        <f>IF(B9="","",INDEX(G$39:$G$46,MATCH(A9,$F$39:$F$46,0)))</f>
        <v>0.33333333333333331</v>
      </c>
      <c r="O9" s="36">
        <f t="shared" si="6"/>
        <v>4.1666666666666685E-2</v>
      </c>
      <c r="P9" s="37">
        <f t="shared" si="9"/>
        <v>0</v>
      </c>
      <c r="S9" s="38">
        <f t="shared" si="10"/>
        <v>0.83333333333333337</v>
      </c>
      <c r="T9" s="38">
        <f t="shared" si="11"/>
        <v>4.1666666666666664E-2</v>
      </c>
      <c r="U9" s="38">
        <f t="shared" si="12"/>
        <v>4.1666666666666664E-2</v>
      </c>
      <c r="V9" s="38">
        <f t="shared" si="13"/>
        <v>0.20833333333333334</v>
      </c>
      <c r="W9" s="29"/>
    </row>
    <row r="10" spans="1:23" ht="15.95" customHeight="1" x14ac:dyDescent="0.25">
      <c r="A10" s="15" t="str">
        <f t="shared" si="7"/>
        <v>sexta-feira</v>
      </c>
      <c r="B10" s="16">
        <f t="shared" si="14"/>
        <v>45723</v>
      </c>
      <c r="C10" s="2">
        <v>2100</v>
      </c>
      <c r="D10" s="2">
        <v>100</v>
      </c>
      <c r="E10" s="2">
        <v>100</v>
      </c>
      <c r="F10" s="3">
        <v>500</v>
      </c>
      <c r="G10" s="31">
        <f t="shared" si="8"/>
        <v>0.33333333333333337</v>
      </c>
      <c r="H10" s="118">
        <f t="shared" si="0"/>
        <v>0</v>
      </c>
      <c r="I10" s="32">
        <f t="shared" si="1"/>
        <v>0</v>
      </c>
      <c r="J10" s="33">
        <f t="shared" si="2"/>
        <v>0</v>
      </c>
      <c r="K10" s="34">
        <f t="shared" si="3"/>
        <v>0</v>
      </c>
      <c r="L10" s="33">
        <f t="shared" si="4"/>
        <v>0</v>
      </c>
      <c r="M10" s="34">
        <f t="shared" si="5"/>
        <v>0.33333333333333337</v>
      </c>
      <c r="N10" s="35">
        <f>IF(B10="","",INDEX(G$39:$G$46,MATCH(A10,$F$39:$F$46,0)))</f>
        <v>0.33333333333333331</v>
      </c>
      <c r="O10" s="36">
        <f t="shared" si="6"/>
        <v>0</v>
      </c>
      <c r="P10" s="37">
        <f t="shared" si="9"/>
        <v>0</v>
      </c>
      <c r="S10" s="38">
        <f t="shared" si="10"/>
        <v>0.875</v>
      </c>
      <c r="T10" s="38">
        <f t="shared" si="11"/>
        <v>4.1666666666666664E-2</v>
      </c>
      <c r="U10" s="38">
        <f t="shared" si="12"/>
        <v>4.1666666666666664E-2</v>
      </c>
      <c r="V10" s="38">
        <f t="shared" si="13"/>
        <v>0.20833333333333334</v>
      </c>
      <c r="W10" s="29"/>
    </row>
    <row r="11" spans="1:23" ht="15.95" customHeight="1" x14ac:dyDescent="0.25">
      <c r="A11" s="15" t="str">
        <f t="shared" si="7"/>
        <v>sábado</v>
      </c>
      <c r="B11" s="16">
        <f t="shared" si="14"/>
        <v>45724</v>
      </c>
      <c r="C11" s="2">
        <v>2000</v>
      </c>
      <c r="D11" s="2">
        <v>100</v>
      </c>
      <c r="E11" s="2">
        <v>200</v>
      </c>
      <c r="F11" s="3">
        <v>600</v>
      </c>
      <c r="G11" s="31">
        <f t="shared" si="8"/>
        <v>0.37499999999999989</v>
      </c>
      <c r="H11" s="118">
        <f t="shared" si="0"/>
        <v>0</v>
      </c>
      <c r="I11" s="32">
        <f t="shared" si="1"/>
        <v>0</v>
      </c>
      <c r="J11" s="33">
        <f t="shared" si="2"/>
        <v>0</v>
      </c>
      <c r="K11" s="34">
        <f t="shared" si="3"/>
        <v>0</v>
      </c>
      <c r="L11" s="33">
        <f t="shared" si="4"/>
        <v>8.3333333333333287E-2</v>
      </c>
      <c r="M11" s="34">
        <f t="shared" si="5"/>
        <v>0.29166666666666663</v>
      </c>
      <c r="N11" s="35">
        <f>IF(B11="","",INDEX(G$39:$G$46,MATCH(A11,$F$39:$F$46,0)))</f>
        <v>0.16666666666666666</v>
      </c>
      <c r="O11" s="36">
        <f t="shared" si="6"/>
        <v>0.20833333333333323</v>
      </c>
      <c r="P11" s="37">
        <f t="shared" si="9"/>
        <v>0</v>
      </c>
      <c r="S11" s="38">
        <f t="shared" si="10"/>
        <v>0.83333333333333337</v>
      </c>
      <c r="T11" s="38">
        <f t="shared" si="11"/>
        <v>4.1666666666666664E-2</v>
      </c>
      <c r="U11" s="38">
        <f t="shared" si="12"/>
        <v>8.3333333333333329E-2</v>
      </c>
      <c r="V11" s="38">
        <f t="shared" si="13"/>
        <v>0.25</v>
      </c>
      <c r="W11" s="29"/>
    </row>
    <row r="12" spans="1:23" ht="15.95" customHeight="1" x14ac:dyDescent="0.25">
      <c r="A12" s="15" t="str">
        <f t="shared" si="7"/>
        <v>domingo</v>
      </c>
      <c r="B12" s="16">
        <f t="shared" si="14"/>
        <v>45725</v>
      </c>
      <c r="C12" s="2">
        <v>2000</v>
      </c>
      <c r="D12" s="2">
        <v>100</v>
      </c>
      <c r="E12" s="2">
        <v>130</v>
      </c>
      <c r="F12" s="3">
        <v>550</v>
      </c>
      <c r="G12" s="31">
        <f t="shared" si="8"/>
        <v>0.38888888888888884</v>
      </c>
      <c r="H12" s="118">
        <f t="shared" si="0"/>
        <v>7.638888888888884E-2</v>
      </c>
      <c r="I12" s="32">
        <f t="shared" si="1"/>
        <v>0.3125</v>
      </c>
      <c r="J12" s="33">
        <f t="shared" si="2"/>
        <v>0</v>
      </c>
      <c r="K12" s="34">
        <f t="shared" si="3"/>
        <v>0</v>
      </c>
      <c r="L12" s="33">
        <f t="shared" si="4"/>
        <v>0</v>
      </c>
      <c r="M12" s="34">
        <f t="shared" si="5"/>
        <v>0</v>
      </c>
      <c r="N12" s="35">
        <f>IF(B12="","",INDEX(G$39:$G$46,MATCH(A12,$F$39:$F$46,0)))</f>
        <v>0</v>
      </c>
      <c r="O12" s="36">
        <f t="shared" si="6"/>
        <v>0</v>
      </c>
      <c r="P12" s="37">
        <f t="shared" si="9"/>
        <v>0.38888888888888884</v>
      </c>
      <c r="S12" s="38">
        <f t="shared" si="10"/>
        <v>0.83333333333333337</v>
      </c>
      <c r="T12" s="38">
        <f t="shared" si="11"/>
        <v>4.1666666666666664E-2</v>
      </c>
      <c r="U12" s="38">
        <f t="shared" si="12"/>
        <v>6.25E-2</v>
      </c>
      <c r="V12" s="38">
        <f t="shared" si="13"/>
        <v>0.24305555555555555</v>
      </c>
      <c r="W12" s="29"/>
    </row>
    <row r="13" spans="1:23" ht="15.95" customHeight="1" x14ac:dyDescent="0.25">
      <c r="A13" s="15" t="str">
        <f t="shared" si="7"/>
        <v>segunda-feira</v>
      </c>
      <c r="B13" s="16">
        <f t="shared" si="14"/>
        <v>45726</v>
      </c>
      <c r="C13" s="2">
        <v>1900</v>
      </c>
      <c r="D13" s="2">
        <v>100</v>
      </c>
      <c r="E13" s="2">
        <v>200</v>
      </c>
      <c r="F13" s="3">
        <v>400</v>
      </c>
      <c r="G13" s="31">
        <f t="shared" si="8"/>
        <v>0.33333333333333326</v>
      </c>
      <c r="H13" s="118">
        <f t="shared" si="0"/>
        <v>0</v>
      </c>
      <c r="I13" s="32">
        <f t="shared" si="1"/>
        <v>0</v>
      </c>
      <c r="J13" s="33">
        <f t="shared" si="2"/>
        <v>0</v>
      </c>
      <c r="K13" s="34">
        <f t="shared" si="3"/>
        <v>0</v>
      </c>
      <c r="L13" s="33">
        <f t="shared" si="4"/>
        <v>8.333333333333337E-2</v>
      </c>
      <c r="M13" s="34">
        <f t="shared" si="5"/>
        <v>0.24999999999999989</v>
      </c>
      <c r="N13" s="35">
        <f>IF(B13="","",INDEX(G$39:$G$46,MATCH(A13,$F$39:$F$46,0)))</f>
        <v>0.33333333333333331</v>
      </c>
      <c r="O13" s="36">
        <f t="shared" si="6"/>
        <v>0</v>
      </c>
      <c r="P13" s="37">
        <f t="shared" si="9"/>
        <v>0</v>
      </c>
      <c r="S13" s="38">
        <f t="shared" si="10"/>
        <v>0.79166666666666663</v>
      </c>
      <c r="T13" s="38">
        <f t="shared" si="11"/>
        <v>4.1666666666666664E-2</v>
      </c>
      <c r="U13" s="38">
        <f t="shared" si="12"/>
        <v>8.3333333333333329E-2</v>
      </c>
      <c r="V13" s="38">
        <f t="shared" si="13"/>
        <v>0.16666666666666666</v>
      </c>
      <c r="W13" s="29"/>
    </row>
    <row r="14" spans="1:23" ht="15.95" customHeight="1" x14ac:dyDescent="0.25">
      <c r="A14" s="15" t="str">
        <f t="shared" si="7"/>
        <v>terça-feira</v>
      </c>
      <c r="B14" s="16">
        <f t="shared" si="14"/>
        <v>45727</v>
      </c>
      <c r="C14" s="2">
        <v>2100</v>
      </c>
      <c r="D14" s="2">
        <v>200</v>
      </c>
      <c r="E14" s="2">
        <v>300</v>
      </c>
      <c r="F14" s="3">
        <v>700</v>
      </c>
      <c r="G14" s="31">
        <f t="shared" si="8"/>
        <v>0.375</v>
      </c>
      <c r="H14" s="118">
        <f t="shared" si="0"/>
        <v>0</v>
      </c>
      <c r="I14" s="32">
        <f t="shared" si="1"/>
        <v>0</v>
      </c>
      <c r="J14" s="33">
        <f t="shared" si="2"/>
        <v>0</v>
      </c>
      <c r="K14" s="34">
        <f t="shared" si="3"/>
        <v>0</v>
      </c>
      <c r="L14" s="33">
        <f t="shared" si="4"/>
        <v>8.3333333333333343E-2</v>
      </c>
      <c r="M14" s="34">
        <f t="shared" si="5"/>
        <v>0.29166666666666663</v>
      </c>
      <c r="N14" s="35">
        <f>IF(B14="","",INDEX(G$39:$G$46,MATCH(A14,$F$39:$F$46,0)))</f>
        <v>0.33333333333333331</v>
      </c>
      <c r="O14" s="36">
        <f t="shared" si="6"/>
        <v>4.1666666666666685E-2</v>
      </c>
      <c r="P14" s="37">
        <f t="shared" si="9"/>
        <v>0</v>
      </c>
      <c r="S14" s="38">
        <f t="shared" si="10"/>
        <v>0.875</v>
      </c>
      <c r="T14" s="38">
        <f t="shared" si="11"/>
        <v>8.3333333333333329E-2</v>
      </c>
      <c r="U14" s="38">
        <f t="shared" si="12"/>
        <v>0.125</v>
      </c>
      <c r="V14" s="38">
        <f t="shared" si="13"/>
        <v>0.29166666666666669</v>
      </c>
      <c r="W14" s="29"/>
    </row>
    <row r="15" spans="1:23" ht="15.95" customHeight="1" x14ac:dyDescent="0.25">
      <c r="A15" s="15" t="str">
        <f t="shared" si="7"/>
        <v>quarta-feira</v>
      </c>
      <c r="B15" s="16">
        <f t="shared" si="14"/>
        <v>45728</v>
      </c>
      <c r="C15" s="2">
        <v>2000</v>
      </c>
      <c r="D15" s="2">
        <v>100</v>
      </c>
      <c r="E15" s="2">
        <v>200</v>
      </c>
      <c r="F15" s="3">
        <v>600</v>
      </c>
      <c r="G15" s="31">
        <f t="shared" si="8"/>
        <v>0.37499999999999989</v>
      </c>
      <c r="H15" s="118">
        <f t="shared" si="0"/>
        <v>0</v>
      </c>
      <c r="I15" s="32">
        <f t="shared" si="1"/>
        <v>0</v>
      </c>
      <c r="J15" s="33">
        <f t="shared" si="2"/>
        <v>0</v>
      </c>
      <c r="K15" s="34">
        <f t="shared" si="3"/>
        <v>0</v>
      </c>
      <c r="L15" s="33">
        <f t="shared" si="4"/>
        <v>8.3333333333333287E-2</v>
      </c>
      <c r="M15" s="34">
        <f t="shared" si="5"/>
        <v>0.29166666666666663</v>
      </c>
      <c r="N15" s="35">
        <f>IF(B15="","",INDEX(G$39:$G$46,MATCH(A15,$F$39:$F$46,0)))</f>
        <v>0.33333333333333331</v>
      </c>
      <c r="O15" s="36">
        <f t="shared" si="6"/>
        <v>4.1666666666666574E-2</v>
      </c>
      <c r="P15" s="37">
        <f t="shared" si="9"/>
        <v>0</v>
      </c>
      <c r="S15" s="38">
        <f t="shared" si="10"/>
        <v>0.83333333333333337</v>
      </c>
      <c r="T15" s="38">
        <f t="shared" si="11"/>
        <v>4.1666666666666664E-2</v>
      </c>
      <c r="U15" s="38">
        <f t="shared" si="12"/>
        <v>8.3333333333333329E-2</v>
      </c>
      <c r="V15" s="38">
        <f t="shared" si="13"/>
        <v>0.25</v>
      </c>
      <c r="W15" s="29"/>
    </row>
    <row r="16" spans="1:23" ht="15.95" customHeight="1" x14ac:dyDescent="0.25">
      <c r="A16" s="15" t="str">
        <f t="shared" si="7"/>
        <v>quinta-feira</v>
      </c>
      <c r="B16" s="16">
        <f t="shared" si="14"/>
        <v>45729</v>
      </c>
      <c r="C16" s="2">
        <v>800</v>
      </c>
      <c r="D16" s="2">
        <v>1200</v>
      </c>
      <c r="E16" s="2">
        <v>1300</v>
      </c>
      <c r="F16" s="3">
        <v>1800</v>
      </c>
      <c r="G16" s="31">
        <f t="shared" si="8"/>
        <v>0.37500000000000011</v>
      </c>
      <c r="H16" s="118">
        <f t="shared" si="0"/>
        <v>0</v>
      </c>
      <c r="I16" s="32">
        <f t="shared" si="1"/>
        <v>0</v>
      </c>
      <c r="J16" s="33">
        <f t="shared" si="2"/>
        <v>0</v>
      </c>
      <c r="K16" s="34">
        <f t="shared" si="3"/>
        <v>0</v>
      </c>
      <c r="L16" s="33">
        <f t="shared" si="4"/>
        <v>0.37500000000000006</v>
      </c>
      <c r="M16" s="34">
        <f t="shared" si="5"/>
        <v>5.5511151231257827E-17</v>
      </c>
      <c r="N16" s="35">
        <f>IF(B16="","",INDEX(G$39:$G$46,MATCH(A16,$F$39:$F$46,0)))</f>
        <v>0.33333333333333331</v>
      </c>
      <c r="O16" s="36">
        <f t="shared" si="6"/>
        <v>4.1666666666666796E-2</v>
      </c>
      <c r="P16" s="37">
        <f t="shared" si="9"/>
        <v>0</v>
      </c>
      <c r="S16" s="38">
        <f t="shared" si="10"/>
        <v>0.33333333333333331</v>
      </c>
      <c r="T16" s="38">
        <f t="shared" si="11"/>
        <v>0.5</v>
      </c>
      <c r="U16" s="38">
        <f t="shared" si="12"/>
        <v>0.54166666666666663</v>
      </c>
      <c r="V16" s="38">
        <f t="shared" si="13"/>
        <v>0.75</v>
      </c>
      <c r="W16" s="29"/>
    </row>
    <row r="17" spans="1:22" ht="15.95" customHeight="1" x14ac:dyDescent="0.25">
      <c r="A17" s="15" t="str">
        <f t="shared" si="7"/>
        <v>sexta-feira</v>
      </c>
      <c r="B17" s="16">
        <f t="shared" si="14"/>
        <v>45730</v>
      </c>
      <c r="C17" s="2">
        <v>800</v>
      </c>
      <c r="D17" s="2">
        <v>1200</v>
      </c>
      <c r="E17" s="2">
        <v>1300</v>
      </c>
      <c r="F17" s="3">
        <v>1800</v>
      </c>
      <c r="G17" s="31">
        <f t="shared" si="8"/>
        <v>0.37500000000000011</v>
      </c>
      <c r="H17" s="118">
        <f t="shared" si="0"/>
        <v>0</v>
      </c>
      <c r="I17" s="32">
        <f t="shared" si="1"/>
        <v>0</v>
      </c>
      <c r="J17" s="33">
        <f t="shared" si="2"/>
        <v>0</v>
      </c>
      <c r="K17" s="34">
        <f t="shared" si="3"/>
        <v>0</v>
      </c>
      <c r="L17" s="33">
        <f t="shared" si="4"/>
        <v>0.37500000000000006</v>
      </c>
      <c r="M17" s="34">
        <f t="shared" si="5"/>
        <v>5.5511151231257827E-17</v>
      </c>
      <c r="N17" s="35">
        <f>IF(B17="","",INDEX(G$39:$G$46,MATCH(A17,$F$39:$F$46,0)))</f>
        <v>0.33333333333333331</v>
      </c>
      <c r="O17" s="36">
        <f t="shared" si="6"/>
        <v>4.1666666666666796E-2</v>
      </c>
      <c r="P17" s="37">
        <f t="shared" si="9"/>
        <v>0</v>
      </c>
      <c r="S17" s="38">
        <f t="shared" si="10"/>
        <v>0.33333333333333331</v>
      </c>
      <c r="T17" s="38">
        <f t="shared" si="11"/>
        <v>0.5</v>
      </c>
      <c r="U17" s="38">
        <f t="shared" si="12"/>
        <v>0.54166666666666663</v>
      </c>
      <c r="V17" s="38">
        <f t="shared" si="13"/>
        <v>0.75</v>
      </c>
    </row>
    <row r="18" spans="1:22" ht="15.95" customHeight="1" x14ac:dyDescent="0.25">
      <c r="A18" s="15" t="str">
        <f t="shared" si="7"/>
        <v>sábado</v>
      </c>
      <c r="B18" s="16">
        <f t="shared" si="14"/>
        <v>45731</v>
      </c>
      <c r="C18" s="2">
        <v>800</v>
      </c>
      <c r="D18" s="2">
        <v>1200</v>
      </c>
      <c r="E18" s="2">
        <v>1300</v>
      </c>
      <c r="F18" s="3">
        <v>1800</v>
      </c>
      <c r="G18" s="31">
        <f t="shared" si="8"/>
        <v>0.37500000000000011</v>
      </c>
      <c r="H18" s="118">
        <f t="shared" si="0"/>
        <v>0</v>
      </c>
      <c r="I18" s="32">
        <f t="shared" si="1"/>
        <v>0</v>
      </c>
      <c r="J18" s="33">
        <f t="shared" si="2"/>
        <v>0</v>
      </c>
      <c r="K18" s="34">
        <f t="shared" si="3"/>
        <v>0</v>
      </c>
      <c r="L18" s="33">
        <f t="shared" si="4"/>
        <v>0.37500000000000006</v>
      </c>
      <c r="M18" s="34">
        <f t="shared" si="5"/>
        <v>5.5511151231257827E-17</v>
      </c>
      <c r="N18" s="35">
        <f>IF(B18="","",INDEX(G$39:$G$46,MATCH(A18,$F$39:$F$46,0)))</f>
        <v>0.16666666666666666</v>
      </c>
      <c r="O18" s="36">
        <f t="shared" si="6"/>
        <v>0.20833333333333345</v>
      </c>
      <c r="P18" s="37">
        <f t="shared" si="9"/>
        <v>0</v>
      </c>
      <c r="S18" s="38">
        <f t="shared" si="10"/>
        <v>0.33333333333333331</v>
      </c>
      <c r="T18" s="38">
        <f t="shared" si="11"/>
        <v>0.5</v>
      </c>
      <c r="U18" s="38">
        <f t="shared" si="12"/>
        <v>0.54166666666666663</v>
      </c>
      <c r="V18" s="38">
        <f t="shared" si="13"/>
        <v>0.75</v>
      </c>
    </row>
    <row r="19" spans="1:22" ht="15.95" customHeight="1" x14ac:dyDescent="0.25">
      <c r="A19" s="15" t="str">
        <f t="shared" si="7"/>
        <v>domingo</v>
      </c>
      <c r="B19" s="16">
        <f t="shared" si="14"/>
        <v>45732</v>
      </c>
      <c r="C19" s="2">
        <v>800</v>
      </c>
      <c r="D19" s="2">
        <v>1200</v>
      </c>
      <c r="E19" s="2">
        <v>1300</v>
      </c>
      <c r="F19" s="3">
        <v>1800</v>
      </c>
      <c r="G19" s="31">
        <f t="shared" si="8"/>
        <v>0.37500000000000006</v>
      </c>
      <c r="H19" s="118">
        <f t="shared" si="0"/>
        <v>0.37500000000000006</v>
      </c>
      <c r="I19" s="32">
        <f t="shared" si="1"/>
        <v>0</v>
      </c>
      <c r="J19" s="33">
        <f t="shared" si="2"/>
        <v>0</v>
      </c>
      <c r="K19" s="34">
        <f t="shared" si="3"/>
        <v>0</v>
      </c>
      <c r="L19" s="33">
        <f t="shared" si="4"/>
        <v>0</v>
      </c>
      <c r="M19" s="34">
        <f t="shared" si="5"/>
        <v>0</v>
      </c>
      <c r="N19" s="35">
        <f>IF(B19="","",INDEX(G$39:$G$46,MATCH(A19,$F$39:$F$46,0)))</f>
        <v>0</v>
      </c>
      <c r="O19" s="36">
        <f t="shared" si="6"/>
        <v>0</v>
      </c>
      <c r="P19" s="37">
        <f t="shared" si="9"/>
        <v>0.37500000000000006</v>
      </c>
      <c r="Q19" s="39"/>
      <c r="S19" s="38">
        <f t="shared" si="10"/>
        <v>0.33333333333333331</v>
      </c>
      <c r="T19" s="38">
        <f t="shared" si="11"/>
        <v>0.5</v>
      </c>
      <c r="U19" s="38">
        <f t="shared" si="12"/>
        <v>0.54166666666666663</v>
      </c>
      <c r="V19" s="38">
        <f t="shared" si="13"/>
        <v>0.75</v>
      </c>
    </row>
    <row r="20" spans="1:22" ht="15.95" customHeight="1" x14ac:dyDescent="0.25">
      <c r="A20" s="15" t="str">
        <f t="shared" si="7"/>
        <v>segunda-feira</v>
      </c>
      <c r="B20" s="16">
        <f t="shared" si="14"/>
        <v>45733</v>
      </c>
      <c r="C20" s="2">
        <v>800</v>
      </c>
      <c r="D20" s="2">
        <v>1200</v>
      </c>
      <c r="E20" s="2">
        <v>1300</v>
      </c>
      <c r="F20" s="3">
        <v>1800</v>
      </c>
      <c r="G20" s="31">
        <f t="shared" si="8"/>
        <v>0.37500000000000011</v>
      </c>
      <c r="H20" s="118">
        <f t="shared" si="0"/>
        <v>0</v>
      </c>
      <c r="I20" s="32">
        <f t="shared" si="1"/>
        <v>0</v>
      </c>
      <c r="J20" s="33">
        <f t="shared" si="2"/>
        <v>0</v>
      </c>
      <c r="K20" s="34">
        <f t="shared" si="3"/>
        <v>0</v>
      </c>
      <c r="L20" s="33">
        <f t="shared" si="4"/>
        <v>0.37500000000000006</v>
      </c>
      <c r="M20" s="34">
        <f t="shared" si="5"/>
        <v>5.5511151231257827E-17</v>
      </c>
      <c r="N20" s="35">
        <f>IF(B20="","",INDEX(G$39:$G$46,MATCH(A20,$F$39:$F$46,0)))</f>
        <v>0.33333333333333331</v>
      </c>
      <c r="O20" s="36">
        <f t="shared" si="6"/>
        <v>4.1666666666666796E-2</v>
      </c>
      <c r="P20" s="37">
        <f t="shared" si="9"/>
        <v>0</v>
      </c>
      <c r="Q20" s="39"/>
      <c r="S20" s="38">
        <f t="shared" si="10"/>
        <v>0.33333333333333331</v>
      </c>
      <c r="T20" s="38">
        <f t="shared" si="11"/>
        <v>0.5</v>
      </c>
      <c r="U20" s="38">
        <f t="shared" si="12"/>
        <v>0.54166666666666663</v>
      </c>
      <c r="V20" s="38">
        <f t="shared" si="13"/>
        <v>0.75</v>
      </c>
    </row>
    <row r="21" spans="1:22" ht="15.95" customHeight="1" x14ac:dyDescent="0.25">
      <c r="A21" s="15" t="str">
        <f t="shared" si="7"/>
        <v>terça-feira</v>
      </c>
      <c r="B21" s="16">
        <f t="shared" si="14"/>
        <v>45734</v>
      </c>
      <c r="C21" s="2">
        <v>800</v>
      </c>
      <c r="D21" s="2">
        <v>1200</v>
      </c>
      <c r="E21" s="2">
        <v>1300</v>
      </c>
      <c r="F21" s="3">
        <v>1800</v>
      </c>
      <c r="G21" s="31">
        <f t="shared" si="8"/>
        <v>0.37500000000000011</v>
      </c>
      <c r="H21" s="118">
        <f t="shared" si="0"/>
        <v>0</v>
      </c>
      <c r="I21" s="32">
        <f t="shared" si="1"/>
        <v>0</v>
      </c>
      <c r="J21" s="33">
        <f t="shared" si="2"/>
        <v>0</v>
      </c>
      <c r="K21" s="34">
        <f t="shared" si="3"/>
        <v>0</v>
      </c>
      <c r="L21" s="33">
        <f t="shared" si="4"/>
        <v>0.37500000000000006</v>
      </c>
      <c r="M21" s="34">
        <f t="shared" si="5"/>
        <v>5.5511151231257827E-17</v>
      </c>
      <c r="N21" s="35">
        <f>IF(B21="","",INDEX(G$39:$G$46,MATCH(A21,$F$39:$F$46,0)))</f>
        <v>0.33333333333333331</v>
      </c>
      <c r="O21" s="36">
        <f t="shared" si="6"/>
        <v>4.1666666666666796E-2</v>
      </c>
      <c r="P21" s="37">
        <f t="shared" si="9"/>
        <v>0</v>
      </c>
      <c r="S21" s="38">
        <f t="shared" si="10"/>
        <v>0.33333333333333331</v>
      </c>
      <c r="T21" s="38">
        <f t="shared" si="11"/>
        <v>0.5</v>
      </c>
      <c r="U21" s="38">
        <f t="shared" si="12"/>
        <v>0.54166666666666663</v>
      </c>
      <c r="V21" s="38">
        <f t="shared" si="13"/>
        <v>0.75</v>
      </c>
    </row>
    <row r="22" spans="1:22" ht="15.95" customHeight="1" x14ac:dyDescent="0.25">
      <c r="A22" s="15" t="str">
        <f t="shared" si="7"/>
        <v>quarta-feira</v>
      </c>
      <c r="B22" s="16">
        <f t="shared" si="14"/>
        <v>45735</v>
      </c>
      <c r="C22" s="2">
        <v>800</v>
      </c>
      <c r="D22" s="2">
        <v>1200</v>
      </c>
      <c r="E22" s="2">
        <v>1300</v>
      </c>
      <c r="F22" s="3">
        <v>1800</v>
      </c>
      <c r="G22" s="31">
        <f t="shared" si="8"/>
        <v>0.37500000000000011</v>
      </c>
      <c r="H22" s="118">
        <f t="shared" si="0"/>
        <v>0</v>
      </c>
      <c r="I22" s="32">
        <f t="shared" si="1"/>
        <v>0</v>
      </c>
      <c r="J22" s="33">
        <f t="shared" si="2"/>
        <v>0</v>
      </c>
      <c r="K22" s="34">
        <f t="shared" si="3"/>
        <v>0</v>
      </c>
      <c r="L22" s="33">
        <f t="shared" si="4"/>
        <v>0.37500000000000006</v>
      </c>
      <c r="M22" s="34">
        <f t="shared" si="5"/>
        <v>5.5511151231257827E-17</v>
      </c>
      <c r="N22" s="35">
        <f>IF(B22="","",INDEX(G$39:$G$46,MATCH(A22,$F$39:$F$46,0)))</f>
        <v>0.33333333333333331</v>
      </c>
      <c r="O22" s="36">
        <f t="shared" si="6"/>
        <v>4.1666666666666796E-2</v>
      </c>
      <c r="P22" s="37">
        <f t="shared" si="9"/>
        <v>0</v>
      </c>
      <c r="S22" s="38">
        <f t="shared" si="10"/>
        <v>0.33333333333333331</v>
      </c>
      <c r="T22" s="38">
        <f t="shared" si="11"/>
        <v>0.5</v>
      </c>
      <c r="U22" s="38">
        <f t="shared" si="12"/>
        <v>0.54166666666666663</v>
      </c>
      <c r="V22" s="38">
        <f t="shared" si="13"/>
        <v>0.75</v>
      </c>
    </row>
    <row r="23" spans="1:22" ht="15.95" customHeight="1" x14ac:dyDescent="0.25">
      <c r="A23" s="15" t="str">
        <f t="shared" si="7"/>
        <v>quinta-feira</v>
      </c>
      <c r="B23" s="16">
        <f t="shared" si="14"/>
        <v>45736</v>
      </c>
      <c r="C23" s="2">
        <v>2000</v>
      </c>
      <c r="D23" s="2">
        <v>200</v>
      </c>
      <c r="E23" s="2">
        <v>200</v>
      </c>
      <c r="F23" s="3">
        <v>600</v>
      </c>
      <c r="G23" s="31">
        <f t="shared" si="8"/>
        <v>0.41666666666666663</v>
      </c>
      <c r="H23" s="118">
        <f t="shared" si="0"/>
        <v>0</v>
      </c>
      <c r="I23" s="32">
        <f t="shared" si="1"/>
        <v>0</v>
      </c>
      <c r="J23" s="33">
        <f t="shared" si="2"/>
        <v>0</v>
      </c>
      <c r="K23" s="34">
        <f t="shared" si="3"/>
        <v>0</v>
      </c>
      <c r="L23" s="33">
        <f t="shared" si="4"/>
        <v>8.3333333333333287E-2</v>
      </c>
      <c r="M23" s="34">
        <f t="shared" si="5"/>
        <v>0.33333333333333337</v>
      </c>
      <c r="N23" s="35">
        <f>IF(B23="","",INDEX(G$39:$G$46,MATCH(A23,$F$39:$F$46,0)))</f>
        <v>0.33333333333333331</v>
      </c>
      <c r="O23" s="36">
        <f t="shared" si="6"/>
        <v>8.3333333333333315E-2</v>
      </c>
      <c r="P23" s="37">
        <f t="shared" si="9"/>
        <v>0</v>
      </c>
      <c r="S23" s="38">
        <f t="shared" si="10"/>
        <v>0.83333333333333337</v>
      </c>
      <c r="T23" s="38">
        <f t="shared" si="11"/>
        <v>8.3333333333333329E-2</v>
      </c>
      <c r="U23" s="38">
        <f t="shared" si="12"/>
        <v>8.3333333333333329E-2</v>
      </c>
      <c r="V23" s="38">
        <f t="shared" si="13"/>
        <v>0.25</v>
      </c>
    </row>
    <row r="24" spans="1:22" ht="15.95" customHeight="1" x14ac:dyDescent="0.25">
      <c r="A24" s="15" t="str">
        <f t="shared" si="7"/>
        <v>sexta-feira</v>
      </c>
      <c r="B24" s="16">
        <f t="shared" si="14"/>
        <v>45737</v>
      </c>
      <c r="C24" s="2">
        <v>800</v>
      </c>
      <c r="D24" s="2">
        <v>1200</v>
      </c>
      <c r="E24" s="2">
        <v>1300</v>
      </c>
      <c r="F24" s="3">
        <v>1800</v>
      </c>
      <c r="G24" s="31">
        <f t="shared" si="8"/>
        <v>0.37500000000000011</v>
      </c>
      <c r="H24" s="118">
        <f t="shared" si="0"/>
        <v>0</v>
      </c>
      <c r="I24" s="32">
        <f t="shared" si="1"/>
        <v>0</v>
      </c>
      <c r="J24" s="33">
        <f t="shared" si="2"/>
        <v>0</v>
      </c>
      <c r="K24" s="34">
        <f t="shared" si="3"/>
        <v>0</v>
      </c>
      <c r="L24" s="33">
        <f t="shared" si="4"/>
        <v>0.37500000000000006</v>
      </c>
      <c r="M24" s="34">
        <f t="shared" si="5"/>
        <v>5.5511151231257827E-17</v>
      </c>
      <c r="N24" s="35">
        <f>IF(B24="","",INDEX(G$39:$G$46,MATCH(A24,$F$39:$F$46,0)))</f>
        <v>0.33333333333333331</v>
      </c>
      <c r="O24" s="36">
        <f t="shared" si="6"/>
        <v>4.1666666666666796E-2</v>
      </c>
      <c r="P24" s="37">
        <f t="shared" si="9"/>
        <v>0</v>
      </c>
      <c r="S24" s="38">
        <f t="shared" si="10"/>
        <v>0.33333333333333331</v>
      </c>
      <c r="T24" s="38">
        <f t="shared" si="11"/>
        <v>0.5</v>
      </c>
      <c r="U24" s="38">
        <f t="shared" si="12"/>
        <v>0.54166666666666663</v>
      </c>
      <c r="V24" s="38">
        <f t="shared" si="13"/>
        <v>0.75</v>
      </c>
    </row>
    <row r="25" spans="1:22" ht="15.95" customHeight="1" x14ac:dyDescent="0.25">
      <c r="A25" s="15" t="str">
        <f t="shared" si="7"/>
        <v>sábado</v>
      </c>
      <c r="B25" s="16">
        <f t="shared" si="14"/>
        <v>45738</v>
      </c>
      <c r="C25" s="2">
        <v>800</v>
      </c>
      <c r="D25" s="2">
        <v>1200</v>
      </c>
      <c r="E25" s="2">
        <v>1300</v>
      </c>
      <c r="F25" s="3">
        <v>1800</v>
      </c>
      <c r="G25" s="31">
        <f t="shared" si="8"/>
        <v>0.37500000000000011</v>
      </c>
      <c r="H25" s="118">
        <f t="shared" si="0"/>
        <v>0</v>
      </c>
      <c r="I25" s="32">
        <f t="shared" si="1"/>
        <v>0</v>
      </c>
      <c r="J25" s="33">
        <f t="shared" si="2"/>
        <v>0</v>
      </c>
      <c r="K25" s="34">
        <f t="shared" si="3"/>
        <v>0</v>
      </c>
      <c r="L25" s="33">
        <f t="shared" si="4"/>
        <v>0.37500000000000006</v>
      </c>
      <c r="M25" s="34">
        <f t="shared" si="5"/>
        <v>5.5511151231257827E-17</v>
      </c>
      <c r="N25" s="35">
        <f>IF(B25="","",INDEX(G$39:$G$46,MATCH(A25,$F$39:$F$46,0)))</f>
        <v>0.16666666666666666</v>
      </c>
      <c r="O25" s="36">
        <f t="shared" si="6"/>
        <v>0.20833333333333345</v>
      </c>
      <c r="P25" s="37">
        <f t="shared" si="9"/>
        <v>0</v>
      </c>
      <c r="S25" s="38">
        <f t="shared" si="10"/>
        <v>0.33333333333333331</v>
      </c>
      <c r="T25" s="38">
        <f t="shared" si="11"/>
        <v>0.5</v>
      </c>
      <c r="U25" s="38">
        <f t="shared" si="12"/>
        <v>0.54166666666666663</v>
      </c>
      <c r="V25" s="38">
        <f t="shared" si="13"/>
        <v>0.75</v>
      </c>
    </row>
    <row r="26" spans="1:22" ht="15.95" customHeight="1" x14ac:dyDescent="0.25">
      <c r="A26" s="15" t="str">
        <f t="shared" si="7"/>
        <v>domingo</v>
      </c>
      <c r="B26" s="16">
        <f t="shared" si="14"/>
        <v>45739</v>
      </c>
      <c r="C26" s="2">
        <v>800</v>
      </c>
      <c r="D26" s="2">
        <v>1200</v>
      </c>
      <c r="E26" s="2">
        <v>1300</v>
      </c>
      <c r="F26" s="3">
        <v>1800</v>
      </c>
      <c r="G26" s="31">
        <f t="shared" si="8"/>
        <v>0.37500000000000006</v>
      </c>
      <c r="H26" s="118">
        <f t="shared" si="0"/>
        <v>0.37500000000000006</v>
      </c>
      <c r="I26" s="32">
        <f t="shared" si="1"/>
        <v>0</v>
      </c>
      <c r="J26" s="33">
        <f t="shared" si="2"/>
        <v>0</v>
      </c>
      <c r="K26" s="34">
        <f t="shared" si="3"/>
        <v>0</v>
      </c>
      <c r="L26" s="33">
        <f t="shared" si="4"/>
        <v>0</v>
      </c>
      <c r="M26" s="34">
        <f t="shared" si="5"/>
        <v>0</v>
      </c>
      <c r="N26" s="35">
        <f>IF(B26="","",INDEX(G$39:$G$46,MATCH(A26,$F$39:$F$46,0)))</f>
        <v>0</v>
      </c>
      <c r="O26" s="36">
        <f t="shared" si="6"/>
        <v>0</v>
      </c>
      <c r="P26" s="37">
        <f t="shared" si="9"/>
        <v>0.37500000000000006</v>
      </c>
      <c r="S26" s="38">
        <f t="shared" si="10"/>
        <v>0.33333333333333331</v>
      </c>
      <c r="T26" s="38">
        <f t="shared" si="11"/>
        <v>0.5</v>
      </c>
      <c r="U26" s="38">
        <f t="shared" si="12"/>
        <v>0.54166666666666663</v>
      </c>
      <c r="V26" s="38">
        <f t="shared" si="13"/>
        <v>0.75</v>
      </c>
    </row>
    <row r="27" spans="1:22" ht="15.95" customHeight="1" x14ac:dyDescent="0.25">
      <c r="A27" s="15" t="str">
        <f t="shared" si="7"/>
        <v>segunda-feira</v>
      </c>
      <c r="B27" s="16">
        <f t="shared" si="14"/>
        <v>45740</v>
      </c>
      <c r="C27" s="2">
        <v>800</v>
      </c>
      <c r="D27" s="2">
        <v>1200</v>
      </c>
      <c r="E27" s="2">
        <v>1300</v>
      </c>
      <c r="F27" s="3">
        <v>1800</v>
      </c>
      <c r="G27" s="31">
        <f t="shared" si="8"/>
        <v>0.37500000000000011</v>
      </c>
      <c r="H27" s="118">
        <f t="shared" si="0"/>
        <v>0</v>
      </c>
      <c r="I27" s="32">
        <f t="shared" si="1"/>
        <v>0</v>
      </c>
      <c r="J27" s="33">
        <f t="shared" si="2"/>
        <v>0</v>
      </c>
      <c r="K27" s="34">
        <f t="shared" si="3"/>
        <v>0</v>
      </c>
      <c r="L27" s="33">
        <f t="shared" si="4"/>
        <v>0.37500000000000006</v>
      </c>
      <c r="M27" s="34">
        <f t="shared" si="5"/>
        <v>5.5511151231257827E-17</v>
      </c>
      <c r="N27" s="35">
        <f>IF(B27="","",INDEX(G$39:$G$46,MATCH(A27,$F$39:$F$46,0)))</f>
        <v>0.33333333333333331</v>
      </c>
      <c r="O27" s="36">
        <f t="shared" si="6"/>
        <v>4.1666666666666796E-2</v>
      </c>
      <c r="P27" s="37">
        <f t="shared" si="9"/>
        <v>0</v>
      </c>
      <c r="S27" s="38">
        <f t="shared" si="10"/>
        <v>0.33333333333333331</v>
      </c>
      <c r="T27" s="38">
        <f t="shared" si="11"/>
        <v>0.5</v>
      </c>
      <c r="U27" s="38">
        <f t="shared" si="12"/>
        <v>0.54166666666666663</v>
      </c>
      <c r="V27" s="38">
        <f t="shared" si="13"/>
        <v>0.75</v>
      </c>
    </row>
    <row r="28" spans="1:22" ht="15.95" customHeight="1" x14ac:dyDescent="0.25">
      <c r="A28" s="15" t="str">
        <f t="shared" si="7"/>
        <v>terça-feira</v>
      </c>
      <c r="B28" s="16">
        <f t="shared" si="14"/>
        <v>45741</v>
      </c>
      <c r="C28" s="2">
        <v>800</v>
      </c>
      <c r="D28" s="2">
        <v>1200</v>
      </c>
      <c r="E28" s="2">
        <v>1300</v>
      </c>
      <c r="F28" s="3">
        <v>1800</v>
      </c>
      <c r="G28" s="31">
        <f t="shared" si="8"/>
        <v>0.37500000000000011</v>
      </c>
      <c r="H28" s="118">
        <f t="shared" si="0"/>
        <v>0</v>
      </c>
      <c r="I28" s="32">
        <f t="shared" si="1"/>
        <v>0</v>
      </c>
      <c r="J28" s="33">
        <f t="shared" si="2"/>
        <v>0</v>
      </c>
      <c r="K28" s="34">
        <f t="shared" si="3"/>
        <v>0</v>
      </c>
      <c r="L28" s="33">
        <f t="shared" si="4"/>
        <v>0.37500000000000006</v>
      </c>
      <c r="M28" s="34">
        <f t="shared" si="5"/>
        <v>5.5511151231257827E-17</v>
      </c>
      <c r="N28" s="35">
        <f>IF(B28="","",INDEX(G$39:$G$46,MATCH(A28,$F$39:$F$46,0)))</f>
        <v>0.33333333333333331</v>
      </c>
      <c r="O28" s="36">
        <f t="shared" si="6"/>
        <v>4.1666666666666796E-2</v>
      </c>
      <c r="P28" s="37">
        <f t="shared" si="9"/>
        <v>0</v>
      </c>
      <c r="S28" s="38">
        <f t="shared" si="10"/>
        <v>0.33333333333333331</v>
      </c>
      <c r="T28" s="38">
        <f t="shared" si="11"/>
        <v>0.5</v>
      </c>
      <c r="U28" s="38">
        <f t="shared" si="12"/>
        <v>0.54166666666666663</v>
      </c>
      <c r="V28" s="38">
        <f t="shared" si="13"/>
        <v>0.75</v>
      </c>
    </row>
    <row r="29" spans="1:22" ht="15.95" customHeight="1" x14ac:dyDescent="0.25">
      <c r="A29" s="15" t="str">
        <f t="shared" si="7"/>
        <v>quarta-feira</v>
      </c>
      <c r="B29" s="16">
        <f t="shared" si="14"/>
        <v>45742</v>
      </c>
      <c r="C29" s="2">
        <v>800</v>
      </c>
      <c r="D29" s="2">
        <v>1200</v>
      </c>
      <c r="E29" s="2">
        <v>1300</v>
      </c>
      <c r="F29" s="3">
        <v>1800</v>
      </c>
      <c r="G29" s="31">
        <f t="shared" si="8"/>
        <v>0.37500000000000011</v>
      </c>
      <c r="H29" s="118">
        <f t="shared" si="0"/>
        <v>0</v>
      </c>
      <c r="I29" s="32">
        <f t="shared" si="1"/>
        <v>0</v>
      </c>
      <c r="J29" s="33">
        <f t="shared" si="2"/>
        <v>0</v>
      </c>
      <c r="K29" s="34">
        <f t="shared" si="3"/>
        <v>0</v>
      </c>
      <c r="L29" s="33">
        <f t="shared" si="4"/>
        <v>0.37500000000000006</v>
      </c>
      <c r="M29" s="34">
        <f t="shared" si="5"/>
        <v>5.5511151231257827E-17</v>
      </c>
      <c r="N29" s="35">
        <f>IF(B29="","",INDEX(G$39:$G$46,MATCH(A29,$F$39:$F$46,0)))</f>
        <v>0.33333333333333331</v>
      </c>
      <c r="O29" s="36">
        <f t="shared" si="6"/>
        <v>4.1666666666666796E-2</v>
      </c>
      <c r="P29" s="37">
        <f t="shared" si="9"/>
        <v>0</v>
      </c>
      <c r="S29" s="38">
        <f t="shared" si="10"/>
        <v>0.33333333333333331</v>
      </c>
      <c r="T29" s="38">
        <f t="shared" si="11"/>
        <v>0.5</v>
      </c>
      <c r="U29" s="38">
        <f t="shared" si="12"/>
        <v>0.54166666666666663</v>
      </c>
      <c r="V29" s="38">
        <f t="shared" si="13"/>
        <v>0.75</v>
      </c>
    </row>
    <row r="30" spans="1:22" ht="15.95" customHeight="1" x14ac:dyDescent="0.25">
      <c r="A30" s="15" t="str">
        <f t="shared" si="7"/>
        <v>quinta-feira</v>
      </c>
      <c r="B30" s="16">
        <f t="shared" si="14"/>
        <v>45743</v>
      </c>
      <c r="C30" s="2">
        <v>800</v>
      </c>
      <c r="D30" s="2">
        <v>1200</v>
      </c>
      <c r="E30" s="2">
        <v>1300</v>
      </c>
      <c r="F30" s="3">
        <v>1800</v>
      </c>
      <c r="G30" s="31">
        <f t="shared" si="8"/>
        <v>0.37500000000000011</v>
      </c>
      <c r="H30" s="118">
        <f t="shared" si="0"/>
        <v>0</v>
      </c>
      <c r="I30" s="32">
        <f t="shared" si="1"/>
        <v>0</v>
      </c>
      <c r="J30" s="33">
        <f t="shared" si="2"/>
        <v>0</v>
      </c>
      <c r="K30" s="34">
        <f t="shared" si="3"/>
        <v>0</v>
      </c>
      <c r="L30" s="33">
        <f t="shared" si="4"/>
        <v>0.37500000000000006</v>
      </c>
      <c r="M30" s="34">
        <f t="shared" si="5"/>
        <v>5.5511151231257827E-17</v>
      </c>
      <c r="N30" s="35">
        <f>IF(B30="","",INDEX(G$39:$G$46,MATCH(A30,$F$39:$F$46,0)))</f>
        <v>0.33333333333333331</v>
      </c>
      <c r="O30" s="36">
        <f t="shared" si="6"/>
        <v>4.1666666666666796E-2</v>
      </c>
      <c r="P30" s="37">
        <f t="shared" si="9"/>
        <v>0</v>
      </c>
      <c r="S30" s="38">
        <f t="shared" si="10"/>
        <v>0.33333333333333331</v>
      </c>
      <c r="T30" s="38">
        <f t="shared" si="11"/>
        <v>0.5</v>
      </c>
      <c r="U30" s="38">
        <f t="shared" si="12"/>
        <v>0.54166666666666663</v>
      </c>
      <c r="V30" s="38">
        <f t="shared" si="13"/>
        <v>0.75</v>
      </c>
    </row>
    <row r="31" spans="1:22" ht="15.95" customHeight="1" x14ac:dyDescent="0.25">
      <c r="A31" s="15" t="str">
        <f t="shared" si="7"/>
        <v>sexta-feira</v>
      </c>
      <c r="B31" s="16">
        <f t="shared" si="14"/>
        <v>45744</v>
      </c>
      <c r="C31" s="2">
        <v>800</v>
      </c>
      <c r="D31" s="2">
        <v>1200</v>
      </c>
      <c r="E31" s="2">
        <v>1300</v>
      </c>
      <c r="F31" s="3">
        <v>1800</v>
      </c>
      <c r="G31" s="31">
        <f t="shared" si="8"/>
        <v>0.37500000000000011</v>
      </c>
      <c r="H31" s="118">
        <f t="shared" si="0"/>
        <v>0</v>
      </c>
      <c r="I31" s="32">
        <f t="shared" si="1"/>
        <v>0</v>
      </c>
      <c r="J31" s="33">
        <f t="shared" si="2"/>
        <v>0</v>
      </c>
      <c r="K31" s="34">
        <f t="shared" si="3"/>
        <v>0</v>
      </c>
      <c r="L31" s="33">
        <f t="shared" si="4"/>
        <v>0.37500000000000006</v>
      </c>
      <c r="M31" s="34">
        <f t="shared" si="5"/>
        <v>5.5511151231257827E-17</v>
      </c>
      <c r="N31" s="35">
        <f>IF(B31="","",INDEX(G$39:$G$46,MATCH(A31,$F$39:$F$46,0)))</f>
        <v>0.33333333333333331</v>
      </c>
      <c r="O31" s="36">
        <f t="shared" si="6"/>
        <v>4.1666666666666796E-2</v>
      </c>
      <c r="P31" s="37">
        <f t="shared" si="9"/>
        <v>0</v>
      </c>
      <c r="S31" s="38">
        <f t="shared" si="10"/>
        <v>0.33333333333333331</v>
      </c>
      <c r="T31" s="38">
        <f t="shared" si="11"/>
        <v>0.5</v>
      </c>
      <c r="U31" s="38">
        <f t="shared" si="12"/>
        <v>0.54166666666666663</v>
      </c>
      <c r="V31" s="38">
        <f t="shared" si="13"/>
        <v>0.75</v>
      </c>
    </row>
    <row r="32" spans="1:22" ht="15.95" customHeight="1" x14ac:dyDescent="0.25">
      <c r="A32" s="15" t="str">
        <f t="shared" si="7"/>
        <v>sábado</v>
      </c>
      <c r="B32" s="17">
        <f>IF(B31="","",IF(MONTH(B31+1)&lt;&gt;MONTH(B31),"",B31+1))</f>
        <v>45745</v>
      </c>
      <c r="C32" s="2">
        <v>800</v>
      </c>
      <c r="D32" s="2">
        <v>1200</v>
      </c>
      <c r="E32" s="2">
        <v>1300</v>
      </c>
      <c r="F32" s="3">
        <v>1800</v>
      </c>
      <c r="G32" s="31">
        <f t="shared" si="8"/>
        <v>0.37500000000000011</v>
      </c>
      <c r="H32" s="118">
        <f t="shared" si="0"/>
        <v>0</v>
      </c>
      <c r="I32" s="32">
        <f t="shared" si="1"/>
        <v>0</v>
      </c>
      <c r="J32" s="33">
        <f t="shared" si="2"/>
        <v>0</v>
      </c>
      <c r="K32" s="34">
        <f t="shared" si="3"/>
        <v>0</v>
      </c>
      <c r="L32" s="33">
        <f t="shared" si="4"/>
        <v>0.37500000000000006</v>
      </c>
      <c r="M32" s="34">
        <f t="shared" si="5"/>
        <v>5.5511151231257827E-17</v>
      </c>
      <c r="N32" s="35">
        <f>IF(B32="","",INDEX(G$39:$G$46,MATCH(A32,$F$39:$F$46,0)))</f>
        <v>0.16666666666666666</v>
      </c>
      <c r="O32" s="36">
        <f t="shared" si="6"/>
        <v>0.20833333333333345</v>
      </c>
      <c r="P32" s="37">
        <f t="shared" si="9"/>
        <v>0</v>
      </c>
      <c r="S32" s="38">
        <f t="shared" si="10"/>
        <v>0.33333333333333331</v>
      </c>
      <c r="T32" s="38">
        <f t="shared" si="11"/>
        <v>0.5</v>
      </c>
      <c r="U32" s="38">
        <f t="shared" si="12"/>
        <v>0.54166666666666663</v>
      </c>
      <c r="V32" s="38">
        <f t="shared" si="13"/>
        <v>0.75</v>
      </c>
    </row>
    <row r="33" spans="1:22" ht="15.95" customHeight="1" x14ac:dyDescent="0.25">
      <c r="A33" s="15" t="str">
        <f t="shared" si="7"/>
        <v>domingo</v>
      </c>
      <c r="B33" s="18">
        <f>IF(B32="","",IF(MONTH(B32+1)&lt;&gt;MONTH(B32),"",B32+1))</f>
        <v>45746</v>
      </c>
      <c r="C33" s="2">
        <v>800</v>
      </c>
      <c r="D33" s="2">
        <v>1200</v>
      </c>
      <c r="E33" s="2">
        <v>1300</v>
      </c>
      <c r="F33" s="3">
        <v>1800</v>
      </c>
      <c r="G33" s="31">
        <f t="shared" si="8"/>
        <v>0.37500000000000006</v>
      </c>
      <c r="H33" s="118">
        <f t="shared" si="0"/>
        <v>0.37500000000000006</v>
      </c>
      <c r="I33" s="32">
        <f t="shared" si="1"/>
        <v>0</v>
      </c>
      <c r="J33" s="33">
        <f t="shared" si="2"/>
        <v>0</v>
      </c>
      <c r="K33" s="34">
        <f t="shared" si="3"/>
        <v>0</v>
      </c>
      <c r="L33" s="33">
        <f t="shared" si="4"/>
        <v>0</v>
      </c>
      <c r="M33" s="34">
        <f t="shared" si="5"/>
        <v>0</v>
      </c>
      <c r="N33" s="35">
        <f>IF(B33="","",INDEX(G$39:$G$46,MATCH(A33,$F$39:$F$46,0)))</f>
        <v>0</v>
      </c>
      <c r="O33" s="36">
        <f t="shared" si="6"/>
        <v>0</v>
      </c>
      <c r="P33" s="37">
        <f t="shared" si="9"/>
        <v>0.37500000000000006</v>
      </c>
      <c r="S33" s="38">
        <f t="shared" si="10"/>
        <v>0.33333333333333331</v>
      </c>
      <c r="T33" s="38">
        <f t="shared" si="11"/>
        <v>0.5</v>
      </c>
      <c r="U33" s="38">
        <f t="shared" si="12"/>
        <v>0.54166666666666663</v>
      </c>
      <c r="V33" s="38">
        <f t="shared" si="13"/>
        <v>0.75</v>
      </c>
    </row>
    <row r="34" spans="1:22" ht="15.95" customHeight="1" x14ac:dyDescent="0.25">
      <c r="A34" s="19" t="str">
        <f t="shared" si="7"/>
        <v>segunda-feira</v>
      </c>
      <c r="B34" s="20">
        <f>IF(B33="","",IF(MONTH(B33+1)&lt;&gt;MONTH(B33),"",B33+1))</f>
        <v>45747</v>
      </c>
      <c r="C34" s="4">
        <v>800</v>
      </c>
      <c r="D34" s="4">
        <v>1200</v>
      </c>
      <c r="E34" s="4">
        <v>1300</v>
      </c>
      <c r="F34" s="5">
        <v>1800</v>
      </c>
      <c r="G34" s="40">
        <f t="shared" si="8"/>
        <v>0.37500000000000011</v>
      </c>
      <c r="H34" s="119">
        <f t="shared" si="0"/>
        <v>0</v>
      </c>
      <c r="I34" s="41">
        <f t="shared" si="1"/>
        <v>0</v>
      </c>
      <c r="J34" s="42">
        <f t="shared" si="2"/>
        <v>0</v>
      </c>
      <c r="K34" s="43">
        <f t="shared" si="3"/>
        <v>0</v>
      </c>
      <c r="L34" s="42">
        <f t="shared" si="4"/>
        <v>0.37500000000000006</v>
      </c>
      <c r="M34" s="43">
        <f t="shared" si="5"/>
        <v>5.5511151231257827E-17</v>
      </c>
      <c r="N34" s="44">
        <f>IF(B34="","",INDEX(G$39:$G$46,MATCH(A34,$F$39:$F$46,0)))</f>
        <v>0.33333333333333331</v>
      </c>
      <c r="O34" s="45">
        <f t="shared" si="6"/>
        <v>4.1666666666666796E-2</v>
      </c>
      <c r="P34" s="46">
        <f t="shared" si="9"/>
        <v>0</v>
      </c>
      <c r="S34" s="47">
        <f t="shared" si="10"/>
        <v>0.33333333333333331</v>
      </c>
      <c r="T34" s="47">
        <f t="shared" si="11"/>
        <v>0.5</v>
      </c>
      <c r="U34" s="47">
        <f t="shared" si="12"/>
        <v>0.54166666666666663</v>
      </c>
      <c r="V34" s="47">
        <f t="shared" si="13"/>
        <v>0.75</v>
      </c>
    </row>
    <row r="35" spans="1:22" s="69" customFormat="1" ht="20.100000000000001" customHeight="1" x14ac:dyDescent="0.15">
      <c r="F35" s="69" t="s">
        <v>60</v>
      </c>
      <c r="G35" s="70">
        <f>SUM(G4:G34)</f>
        <v>11.479861111111113</v>
      </c>
      <c r="H35" s="70">
        <f t="shared" ref="H35:P35" si="15">SUM(H4:H34)</f>
        <v>1.2013888888888891</v>
      </c>
      <c r="I35" s="70">
        <f t="shared" si="15"/>
        <v>0.60416666666666674</v>
      </c>
      <c r="J35" s="71">
        <f>SUM(J4:J34)</f>
        <v>0</v>
      </c>
      <c r="K35" s="71">
        <f>SUM(K4:K34)</f>
        <v>0</v>
      </c>
      <c r="L35" s="70">
        <f t="shared" si="15"/>
        <v>6.8826388888888896</v>
      </c>
      <c r="M35" s="72">
        <f t="shared" si="15"/>
        <v>2.7916666666666665</v>
      </c>
      <c r="N35" s="72"/>
      <c r="O35" s="72">
        <f t="shared" si="15"/>
        <v>1.8409722222222236</v>
      </c>
      <c r="P35" s="72">
        <f t="shared" si="15"/>
        <v>1.8055555555555556</v>
      </c>
      <c r="R35" s="29"/>
      <c r="S35" s="29"/>
      <c r="T35" s="73"/>
      <c r="U35" s="73"/>
      <c r="V35" s="73"/>
    </row>
    <row r="36" spans="1:22" s="69" customFormat="1" ht="20.100000000000001" customHeight="1" thickBot="1" x14ac:dyDescent="0.2">
      <c r="G36" s="70"/>
      <c r="H36" s="70"/>
      <c r="I36" s="70"/>
      <c r="J36" s="71"/>
      <c r="K36" s="71"/>
      <c r="L36" s="70"/>
      <c r="M36" s="72"/>
      <c r="N36" s="72"/>
      <c r="O36" s="72"/>
      <c r="P36" s="72"/>
      <c r="R36" s="29"/>
      <c r="S36" s="29"/>
      <c r="T36" s="73"/>
      <c r="U36" s="73"/>
      <c r="V36" s="73"/>
    </row>
    <row r="37" spans="1:22" ht="15" customHeight="1" thickBot="1" x14ac:dyDescent="0.2">
      <c r="A37" s="74" t="s">
        <v>45</v>
      </c>
      <c r="C37" s="75"/>
      <c r="D37" s="75"/>
      <c r="E37" s="128" t="s">
        <v>57</v>
      </c>
      <c r="F37" s="129"/>
      <c r="G37" s="130"/>
      <c r="H37" s="128" t="s">
        <v>63</v>
      </c>
      <c r="I37" s="129"/>
      <c r="J37" s="130"/>
    </row>
    <row r="38" spans="1:22" ht="18" customHeight="1" thickBot="1" x14ac:dyDescent="0.2">
      <c r="A38" s="158" t="s">
        <v>13</v>
      </c>
      <c r="B38" s="77" t="s">
        <v>43</v>
      </c>
      <c r="C38" s="78">
        <f>SUM($L$4:$L$34)</f>
        <v>6.8826388888888896</v>
      </c>
      <c r="E38" s="126" t="s">
        <v>54</v>
      </c>
      <c r="F38" s="127"/>
      <c r="G38" s="79" t="s">
        <v>56</v>
      </c>
      <c r="H38" s="148" t="s">
        <v>64</v>
      </c>
      <c r="I38" s="149"/>
      <c r="J38" s="150"/>
      <c r="K38" s="80"/>
    </row>
    <row r="39" spans="1:22" ht="18" customHeight="1" thickBot="1" x14ac:dyDescent="0.2">
      <c r="A39" s="159"/>
      <c r="B39" s="81" t="s">
        <v>44</v>
      </c>
      <c r="C39" s="82">
        <f>SUM($M$4:$M$34)</f>
        <v>2.7916666666666665</v>
      </c>
      <c r="E39" s="83"/>
      <c r="F39" s="84" t="s">
        <v>55</v>
      </c>
      <c r="G39" s="9">
        <v>0.33333333333333331</v>
      </c>
      <c r="H39" s="106"/>
      <c r="I39" s="107"/>
      <c r="J39" s="107"/>
      <c r="K39" s="80"/>
    </row>
    <row r="40" spans="1:22" ht="18" customHeight="1" thickBot="1" x14ac:dyDescent="0.2">
      <c r="A40" s="160" t="s">
        <v>14</v>
      </c>
      <c r="B40" s="86" t="s">
        <v>43</v>
      </c>
      <c r="C40" s="87">
        <f>SUM($H$35,$J$35)</f>
        <v>1.2013888888888891</v>
      </c>
      <c r="E40" s="88"/>
      <c r="F40" s="89" t="s">
        <v>33</v>
      </c>
      <c r="G40" s="7">
        <v>0.33333333333333331</v>
      </c>
      <c r="H40" s="128" t="s">
        <v>66</v>
      </c>
      <c r="I40" s="129"/>
      <c r="J40" s="130"/>
      <c r="K40" s="80"/>
    </row>
    <row r="41" spans="1:22" ht="18" customHeight="1" thickBot="1" x14ac:dyDescent="0.2">
      <c r="A41" s="160"/>
      <c r="B41" s="90" t="s">
        <v>44</v>
      </c>
      <c r="C41" s="91">
        <f>SUM($I$35,$K$35)</f>
        <v>0.60416666666666674</v>
      </c>
      <c r="E41" s="88"/>
      <c r="F41" s="89" t="s">
        <v>34</v>
      </c>
      <c r="G41" s="7">
        <v>0.33333333333333331</v>
      </c>
      <c r="H41" s="85"/>
      <c r="I41" s="92"/>
      <c r="J41" s="108" t="s">
        <v>65</v>
      </c>
      <c r="K41" s="92"/>
    </row>
    <row r="42" spans="1:22" ht="18" customHeight="1" x14ac:dyDescent="0.15">
      <c r="A42" s="156" t="s">
        <v>42</v>
      </c>
      <c r="B42" s="157"/>
      <c r="C42" s="93">
        <f>SUM($G$4:$G$34)</f>
        <v>11.479861111111113</v>
      </c>
      <c r="E42" s="88"/>
      <c r="F42" s="89" t="s">
        <v>35</v>
      </c>
      <c r="G42" s="7">
        <v>0.33333333333333331</v>
      </c>
      <c r="H42" s="85"/>
      <c r="I42" s="92"/>
      <c r="K42" s="92"/>
    </row>
    <row r="43" spans="1:22" ht="18" customHeight="1" x14ac:dyDescent="0.15">
      <c r="A43" s="94"/>
      <c r="B43" s="95" t="s">
        <v>51</v>
      </c>
      <c r="C43" s="96">
        <f>SUM($O$4:$O$34)</f>
        <v>1.8409722222222236</v>
      </c>
      <c r="E43" s="88"/>
      <c r="F43" s="89" t="s">
        <v>36</v>
      </c>
      <c r="G43" s="7">
        <v>0.33333333333333331</v>
      </c>
      <c r="H43" s="85"/>
    </row>
    <row r="44" spans="1:22" ht="18" customHeight="1" thickBot="1" x14ac:dyDescent="0.2">
      <c r="A44" s="97"/>
      <c r="B44" s="98" t="s">
        <v>52</v>
      </c>
      <c r="C44" s="99">
        <f>SUM($P$4:$P$34)</f>
        <v>1.8055555555555556</v>
      </c>
      <c r="E44" s="100"/>
      <c r="F44" s="89" t="s">
        <v>37</v>
      </c>
      <c r="G44" s="7">
        <v>0.16666666666666666</v>
      </c>
      <c r="H44" s="85"/>
    </row>
    <row r="45" spans="1:22" ht="18" customHeight="1" thickBot="1" x14ac:dyDescent="0.2">
      <c r="E45" s="100"/>
      <c r="F45" s="89" t="s">
        <v>38</v>
      </c>
      <c r="G45" s="7">
        <v>0</v>
      </c>
      <c r="H45" s="85"/>
    </row>
    <row r="46" spans="1:22" ht="18" customHeight="1" thickBot="1" x14ac:dyDescent="0.2">
      <c r="A46" s="115" t="s">
        <v>49</v>
      </c>
      <c r="B46" s="114">
        <f>YEAR(início)</f>
        <v>2025</v>
      </c>
      <c r="E46" s="101"/>
      <c r="F46" s="102" t="s">
        <v>39</v>
      </c>
      <c r="G46" s="8">
        <v>0</v>
      </c>
      <c r="H46" s="85"/>
    </row>
    <row r="47" spans="1:22" ht="18" customHeight="1" thickBot="1" x14ac:dyDescent="0.2">
      <c r="A47" s="116" t="s">
        <v>61</v>
      </c>
      <c r="B47" s="104">
        <f>ROUND(DATE(ano,4,MOD(234-11*MOD(ano,19),30))/7,)*7-6</f>
        <v>45767</v>
      </c>
      <c r="E47" s="154" t="s">
        <v>58</v>
      </c>
      <c r="F47" s="155"/>
      <c r="G47" s="103">
        <f>SUM(G39:G46)</f>
        <v>1.8333333333333333</v>
      </c>
    </row>
    <row r="48" spans="1:22" ht="18" customHeight="1" thickBot="1" x14ac:dyDescent="0.2">
      <c r="A48" s="151" t="str">
        <f>"FERIADOS"&amp;" -"&amp;ano</f>
        <v>FERIADOS -2025</v>
      </c>
      <c r="B48" s="152"/>
    </row>
    <row r="49" spans="1:7" ht="18" customHeight="1" x14ac:dyDescent="0.15">
      <c r="A49" s="109" t="s">
        <v>22</v>
      </c>
      <c r="B49" s="112">
        <f>DATE(ano,1,1)</f>
        <v>45658</v>
      </c>
    </row>
    <row r="50" spans="1:7" ht="18" customHeight="1" x14ac:dyDescent="0.15">
      <c r="A50" s="110" t="s">
        <v>23</v>
      </c>
      <c r="B50" s="10">
        <f>páscoa-2</f>
        <v>45765</v>
      </c>
    </row>
    <row r="51" spans="1:7" ht="18" customHeight="1" x14ac:dyDescent="0.15">
      <c r="A51" s="110" t="s">
        <v>24</v>
      </c>
      <c r="B51" s="10">
        <f>DATE(ano,4,21)</f>
        <v>45768</v>
      </c>
    </row>
    <row r="52" spans="1:7" ht="18" customHeight="1" x14ac:dyDescent="0.15">
      <c r="A52" s="110" t="s">
        <v>25</v>
      </c>
      <c r="B52" s="10">
        <f>DATE(ano,5,1)</f>
        <v>45778</v>
      </c>
    </row>
    <row r="53" spans="1:7" ht="18" customHeight="1" x14ac:dyDescent="0.15">
      <c r="A53" s="110" t="s">
        <v>26</v>
      </c>
      <c r="B53" s="10">
        <f>páscoa+60</f>
        <v>45827</v>
      </c>
    </row>
    <row r="54" spans="1:7" ht="18" customHeight="1" x14ac:dyDescent="0.15">
      <c r="A54" s="110" t="s">
        <v>30</v>
      </c>
      <c r="B54" s="10">
        <f>DATE(ano,9,7)</f>
        <v>45907</v>
      </c>
    </row>
    <row r="55" spans="1:7" ht="18" customHeight="1" x14ac:dyDescent="0.15">
      <c r="A55" s="110" t="s">
        <v>27</v>
      </c>
      <c r="B55" s="10">
        <f>DATE(ano,10,12)</f>
        <v>45942</v>
      </c>
    </row>
    <row r="56" spans="1:7" ht="18" customHeight="1" x14ac:dyDescent="0.15">
      <c r="A56" s="110" t="s">
        <v>28</v>
      </c>
      <c r="B56" s="10">
        <f>DATE(ano,11,2)</f>
        <v>45963</v>
      </c>
    </row>
    <row r="57" spans="1:7" ht="18" customHeight="1" x14ac:dyDescent="0.15">
      <c r="A57" s="110" t="s">
        <v>29</v>
      </c>
      <c r="B57" s="10">
        <f>DATE(ano,11,15)</f>
        <v>45976</v>
      </c>
    </row>
    <row r="58" spans="1:7" ht="18" customHeight="1" x14ac:dyDescent="0.15">
      <c r="A58" s="110" t="s">
        <v>31</v>
      </c>
      <c r="B58" s="10">
        <f>DATE(ano,11,20)</f>
        <v>45981</v>
      </c>
    </row>
    <row r="59" spans="1:7" ht="18" customHeight="1" x14ac:dyDescent="0.15">
      <c r="A59" s="110" t="s">
        <v>32</v>
      </c>
      <c r="B59" s="10">
        <f>DATE(ano,12,25)</f>
        <v>46016</v>
      </c>
    </row>
    <row r="60" spans="1:7" ht="18" customHeight="1" x14ac:dyDescent="0.15">
      <c r="A60" s="110" t="s">
        <v>46</v>
      </c>
      <c r="B60" s="113">
        <v>45453</v>
      </c>
    </row>
    <row r="61" spans="1:7" ht="18" customHeight="1" x14ac:dyDescent="0.15">
      <c r="A61" s="110" t="s">
        <v>47</v>
      </c>
      <c r="B61" s="113">
        <v>45467</v>
      </c>
      <c r="D61" s="153" t="s">
        <v>62</v>
      </c>
      <c r="E61" s="153"/>
      <c r="F61" s="153"/>
      <c r="G61" s="153"/>
    </row>
    <row r="62" spans="1:7" ht="18" customHeight="1" x14ac:dyDescent="0.15">
      <c r="A62" s="110" t="s">
        <v>48</v>
      </c>
      <c r="B62" s="10"/>
      <c r="D62" s="153"/>
      <c r="E62" s="153"/>
      <c r="F62" s="153"/>
      <c r="G62" s="153"/>
    </row>
    <row r="63" spans="1:7" ht="18" customHeight="1" thickBot="1" x14ac:dyDescent="0.2">
      <c r="A63" s="111" t="s">
        <v>53</v>
      </c>
      <c r="B63" s="11"/>
    </row>
    <row r="64" spans="1:7" ht="18" customHeight="1" x14ac:dyDescent="0.15"/>
    <row r="65" spans="5:7" ht="18" customHeight="1" x14ac:dyDescent="0.15"/>
    <row r="66" spans="5:7" ht="18" customHeight="1" x14ac:dyDescent="0.15">
      <c r="E66" s="105"/>
      <c r="F66" s="105"/>
      <c r="G66" s="105"/>
    </row>
    <row r="67" spans="5:7" ht="18" customHeight="1" x14ac:dyDescent="0.15"/>
    <row r="68" spans="5:7" ht="18" customHeight="1" x14ac:dyDescent="0.15"/>
    <row r="69" spans="5:7" ht="18" customHeight="1" x14ac:dyDescent="0.15"/>
    <row r="70" spans="5:7" ht="18" customHeight="1" x14ac:dyDescent="0.15"/>
    <row r="71" spans="5:7" ht="18" customHeight="1" x14ac:dyDescent="0.15"/>
    <row r="72" spans="5:7" ht="18" customHeight="1" x14ac:dyDescent="0.15"/>
    <row r="73" spans="5:7" ht="18" customHeight="1" x14ac:dyDescent="0.15"/>
    <row r="74" spans="5:7" ht="18" customHeight="1" x14ac:dyDescent="0.15"/>
    <row r="75" spans="5:7" ht="18" customHeight="1" x14ac:dyDescent="0.15"/>
    <row r="76" spans="5:7" ht="18" customHeight="1" x14ac:dyDescent="0.15"/>
    <row r="77" spans="5:7" ht="18" customHeight="1" x14ac:dyDescent="0.15"/>
    <row r="78" spans="5:7" ht="18" customHeight="1" x14ac:dyDescent="0.15"/>
    <row r="79" spans="5:7" ht="18" customHeight="1" x14ac:dyDescent="0.15"/>
    <row r="80" spans="5:7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</sheetData>
  <sheetProtection selectLockedCells="1"/>
  <mergeCells count="21">
    <mergeCell ref="A38:A39"/>
    <mergeCell ref="A40:A41"/>
    <mergeCell ref="H40:J40"/>
    <mergeCell ref="A48:B48"/>
    <mergeCell ref="D61:G62"/>
    <mergeCell ref="E47:F47"/>
    <mergeCell ref="A42:B42"/>
    <mergeCell ref="S1:V2"/>
    <mergeCell ref="E38:F38"/>
    <mergeCell ref="E37:G37"/>
    <mergeCell ref="C1:F1"/>
    <mergeCell ref="G1:G2"/>
    <mergeCell ref="H1:I1"/>
    <mergeCell ref="J1:K1"/>
    <mergeCell ref="L1:M1"/>
    <mergeCell ref="C2:F2"/>
    <mergeCell ref="O1:P1"/>
    <mergeCell ref="O2:O3"/>
    <mergeCell ref="P2:P3"/>
    <mergeCell ref="H37:J37"/>
    <mergeCell ref="H38:J38"/>
  </mergeCells>
  <conditionalFormatting sqref="A4:P34">
    <cfRule type="expression" dxfId="1" priority="1" stopIfTrue="1">
      <formula>(WEEKDAY($B4,2)&gt;6)*($B4&lt;&gt;"")</formula>
    </cfRule>
    <cfRule type="expression" dxfId="0" priority="2" stopIfTrue="1">
      <formula>(COUNTIF(feriados,$B4)=1)*($B4&lt;&gt;"")</formula>
    </cfRule>
  </conditionalFormatting>
  <dataValidations count="2">
    <dataValidation type="list" allowBlank="1" showInputMessage="1" showErrorMessage="1" sqref="H38:J38" xr:uid="{95DF0CA9-86DB-4311-A753-B72E64D2D36F}">
      <formula1>"Urbano,Rural - Lavoura,Rural - Pecuária,Urbano sem h. not reduzida"</formula1>
    </dataValidation>
    <dataValidation type="list" allowBlank="1" showInputMessage="1" showErrorMessage="1" sqref="J41" xr:uid="{49418261-4E21-430C-B39F-CC385FC2AD5C}">
      <formula1>"Sim,Não"</formula1>
    </dataValidation>
  </dataValidations>
  <pageMargins left="0.31496062992125984" right="0.31496062992125984" top="0.74803149606299213" bottom="0.74803149606299213" header="0.31496062992125984" footer="0.31496062992125984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7</vt:i4>
      </vt:variant>
    </vt:vector>
  </HeadingPairs>
  <TitlesOfParts>
    <vt:vector size="8" baseType="lpstr">
      <vt:lpstr>HE 1</vt:lpstr>
      <vt:lpstr>ano</vt:lpstr>
      <vt:lpstr>feriados</vt:lpstr>
      <vt:lpstr>fini</vt:lpstr>
      <vt:lpstr>ini</vt:lpstr>
      <vt:lpstr>início</vt:lpstr>
      <vt:lpstr>páscoa</vt:lpstr>
      <vt:lpstr>Trabnot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Gilberto Braga</dc:creator>
  <cp:lastModifiedBy>Gilberto Braga</cp:lastModifiedBy>
  <dcterms:created xsi:type="dcterms:W3CDTF">2024-05-24T10:56:46Z</dcterms:created>
  <dcterms:modified xsi:type="dcterms:W3CDTF">2025-04-29T04:09:05Z</dcterms:modified>
</cp:coreProperties>
</file>